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43" i="8"/>
  <c r="J86"/>
  <c r="I88"/>
  <c r="G88"/>
  <c r="E88"/>
  <c r="I90" l="1"/>
  <c r="H90"/>
  <c r="G90"/>
  <c r="F90"/>
  <c r="D90"/>
  <c r="C90"/>
  <c r="B90"/>
  <c r="E90"/>
  <c r="J90" s="1"/>
  <c r="C88"/>
  <c r="D88"/>
  <c r="F88"/>
  <c r="H88"/>
  <c r="B88"/>
  <c r="J84"/>
  <c r="J83"/>
  <c r="J71"/>
  <c r="J59"/>
  <c r="B9"/>
  <c r="C9"/>
  <c r="D9"/>
  <c r="E9"/>
  <c r="F9"/>
  <c r="G9"/>
  <c r="H9"/>
  <c r="I9"/>
  <c r="J10"/>
  <c r="J11"/>
  <c r="B12"/>
  <c r="C12"/>
  <c r="D12"/>
  <c r="D8" s="1"/>
  <c r="E12"/>
  <c r="E8" s="1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5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J64"/>
  <c r="J9"/>
  <c r="J89" l="1"/>
  <c r="H56"/>
  <c r="F56"/>
  <c r="D56"/>
  <c r="D7"/>
  <c r="D45" s="1"/>
  <c r="D44" s="1"/>
  <c r="H8"/>
  <c r="H7" s="1"/>
  <c r="H45" s="1"/>
  <c r="H44" s="1"/>
  <c r="F8"/>
  <c r="F7" s="1"/>
  <c r="F45" s="1"/>
  <c r="F44" s="1"/>
  <c r="B8"/>
  <c r="I56"/>
  <c r="G56"/>
  <c r="E56"/>
  <c r="C56"/>
  <c r="E7"/>
  <c r="I8"/>
  <c r="I7" s="1"/>
  <c r="I45" s="1"/>
  <c r="I44" s="1"/>
  <c r="G8"/>
  <c r="G7" s="1"/>
  <c r="G45" s="1"/>
  <c r="G44" s="1"/>
  <c r="C8"/>
  <c r="C7" s="1"/>
  <c r="J88"/>
  <c r="B56"/>
  <c r="J56" s="1"/>
  <c r="J57"/>
  <c r="D87"/>
  <c r="D86" s="1"/>
  <c r="D98" s="1"/>
  <c r="J98" s="1"/>
  <c r="D43"/>
  <c r="H87"/>
  <c r="H86" s="1"/>
  <c r="H43"/>
  <c r="F87"/>
  <c r="F86" s="1"/>
  <c r="F103" s="1"/>
  <c r="J103" s="1"/>
  <c r="F43"/>
  <c r="J8"/>
  <c r="J7" s="1"/>
  <c r="B7"/>
  <c r="B45" s="1"/>
  <c r="E48"/>
  <c r="J48" s="1"/>
  <c r="E45"/>
  <c r="I87"/>
  <c r="I86" s="1"/>
  <c r="I43"/>
  <c r="G87"/>
  <c r="G86" s="1"/>
  <c r="G43"/>
  <c r="C46"/>
  <c r="J46" s="1"/>
  <c r="C45"/>
  <c r="J45" l="1"/>
  <c r="J44" s="1"/>
  <c r="B44"/>
  <c r="C44"/>
  <c r="E44"/>
  <c r="C87" l="1"/>
  <c r="C86" s="1"/>
  <c r="C97" s="1"/>
  <c r="J97" s="1"/>
  <c r="J94" s="1"/>
  <c r="C43"/>
  <c r="E43"/>
  <c r="E87"/>
  <c r="E86" s="1"/>
  <c r="B43"/>
  <c r="B87"/>
  <c r="J87" l="1"/>
  <c r="B86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<sst xmlns="http://schemas.openxmlformats.org/spreadsheetml/2006/main" count="123" uniqueCount="123">
  <si>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</si>
  <si>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</si>
  <si>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</si>
  <si>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</si>
  <si>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</si>
  <si>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</si>
  <si>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</si>
  <si>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</si>
  <si>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</si>
  <si>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</si>
  <si>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</si>
  <si>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</si>
  <si>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</si>
  <si>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</si>
  <si>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</si>
  <si>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</si>
  <si>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</si>
  <si>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</si>
  <si>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</si>
  <si>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</si>
  <si>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</si>
  <si>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</si>
  <si>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</si>
  <si>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</si>
  <si>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</si>
  <si>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</si>
  <si>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</si>
  <si>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</si>
  <si>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</si>
  <si>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</si>
  <si>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</si>
  <si>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</si>
  <si>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</si>
  <si>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</si>
  <si>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</si>
  <si>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</si>
  <si>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</si>
  <si>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</si>
  <si>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</si>
  <si>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</si>
  <si>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</si>
  <si>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</si>
  <si>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</si>
  <si>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</si>
  <si>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</si>
  <si>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</si>
  <si>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</si>
  <si>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</si>
  <si>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</si>
  <si>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</si>
  <si>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</si>
  <si>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</si>
  <si>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</si>
  <si>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</si>
  <si>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</si>
  <si>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</si>
  <si>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</si>
  <si>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</si>
  <si>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</si>
  <si>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</si>
  <si>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</si>
  <si>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</si>
  <si>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</si>
  <si>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</si>
  <si>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</si>
  <si>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</si>
  <si>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</si>
  <si>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</si>
  <si>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</si>
  <si>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</si>
  <si>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</si>
  <si>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</si>
  <si>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</si>
  <si>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</si>
  <si>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</si>
  <si>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</si>
  <si>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</si>
  <si>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</si>
  <si>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</si>
  <si>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</si>
  <si>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</si>
  <si>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</si>
  <si>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</si>
  <si>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</si>
  <si>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</si>
  <si>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</si>
  <si>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</si>
  <si>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</si>
  <si>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</si>
  <si>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</si>
  <si>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</si>
  <si>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</si>
  <si>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</si>
  <si>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</si>
  <si>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</si>
  <si>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</si>
  <si>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</si>
  <si>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</si>
  <si>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</si>
  <si>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</si>
  <si>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</si>
  <si>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</si>
  <si>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</si>
  <si>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</si>
  <si>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</si>
  <si>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</si>
  <si>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</si>
  <si>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</si>
  <si>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</si>
  <si>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</si>
  <si>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</si>
  <si>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</si>
  <si>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OPERAÇÃO 09/08/13 - VENCIMENTO 16/08/13</t>
  </si>
  <si>
    <t>7.1. Pelo Transporte Coletivo (5.1 + 6.1 + 6.2 + 6.3)</t>
  </si>
  <si>
    <r>
      <t xml:space="preserve">6.3. Revisão de Remuneração pelo Transporte Coletivo </t>
    </r>
    <r>
      <rPr>
        <vertAlign val="superscript"/>
        <sz val="12"/>
        <color theme="1"/>
        <rFont val="Calibri"/>
        <family val="2"/>
        <scheme val="minor"/>
      </rPr>
      <t>1</t>
    </r>
  </si>
  <si>
    <r>
      <t xml:space="preserve">6.4. Revisão de Remuneração pelo Serviço Atende </t>
    </r>
    <r>
      <rPr>
        <vertAlign val="superscript"/>
        <sz val="12"/>
        <color theme="1"/>
        <rFont val="Calibri"/>
        <family val="2"/>
        <scheme val="minor"/>
      </rPr>
      <t>2</t>
    </r>
  </si>
  <si>
    <t>Notas:</t>
  </si>
  <si>
    <t>(1) Revisões de remuneração para pagamento de combustível não fóssil referentes aos meses de abril, junho e julho/13.</t>
  </si>
  <si>
    <t>(2) Revisão da frota operacional de fevereiro/13.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</si>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</sst>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10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9" fillId="0" borderId="0" xfId="2" applyNumberFormat="1" applyFont="1" applyBorder="1" applyAlignment="1">
      <alignment vertical="center"/>
    </xf>
    <xf numFmtId="43" fontId="9" fillId="0" borderId="0" xfId="2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9" t="s">
        <v>108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1">
      <c r="A2" s="60" t="s">
        <v>112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1" t="s">
        <v>17</v>
      </c>
      <c r="B4" s="62" t="s">
        <v>32</v>
      </c>
      <c r="C4" s="63"/>
      <c r="D4" s="63"/>
      <c r="E4" s="63"/>
      <c r="F4" s="63"/>
      <c r="G4" s="63"/>
      <c r="H4" s="63"/>
      <c r="I4" s="64"/>
      <c r="J4" s="65" t="s">
        <v>18</v>
      </c>
    </row>
    <row r="5" spans="1:10" ht="38.25">
      <c r="A5" s="61"/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61"/>
    </row>
    <row r="6" spans="1:10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0" ht="17.25" customHeight="1">
      <c r="A7" s="8" t="s">
        <v>33</v>
      </c>
      <c r="B7" s="9">
        <f t="shared" ref="B7:J7" si="0">+B8+B16+B20+B23</f>
        <v>610160</v>
      </c>
      <c r="C7" s="9">
        <f t="shared" si="0"/>
        <v>747988</v>
      </c>
      <c r="D7" s="9">
        <f t="shared" si="0"/>
        <v>711400</v>
      </c>
      <c r="E7" s="9">
        <f t="shared" si="0"/>
        <v>528426</v>
      </c>
      <c r="F7" s="9">
        <f t="shared" si="0"/>
        <v>529254</v>
      </c>
      <c r="G7" s="9">
        <f t="shared" si="0"/>
        <v>786348</v>
      </c>
      <c r="H7" s="9">
        <f t="shared" si="0"/>
        <v>1211113</v>
      </c>
      <c r="I7" s="9">
        <f t="shared" si="0"/>
        <v>560056</v>
      </c>
      <c r="J7" s="9">
        <f t="shared" si="0"/>
        <v>5684745</v>
      </c>
    </row>
    <row r="8" spans="1:10" ht="17.25" customHeight="1">
      <c r="A8" s="10" t="s">
        <v>34</v>
      </c>
      <c r="B8" s="11">
        <f>B9+B12</f>
        <v>362833</v>
      </c>
      <c r="C8" s="11">
        <f t="shared" ref="C8:I8" si="1">C9+C12</f>
        <v>456143</v>
      </c>
      <c r="D8" s="11">
        <f t="shared" si="1"/>
        <v>419063</v>
      </c>
      <c r="E8" s="11">
        <f t="shared" si="1"/>
        <v>298379</v>
      </c>
      <c r="F8" s="11">
        <f t="shared" si="1"/>
        <v>314076</v>
      </c>
      <c r="G8" s="11">
        <f t="shared" si="1"/>
        <v>437612</v>
      </c>
      <c r="H8" s="11">
        <f t="shared" si="1"/>
        <v>652919</v>
      </c>
      <c r="I8" s="11">
        <f t="shared" si="1"/>
        <v>341623</v>
      </c>
      <c r="J8" s="11">
        <f t="shared" ref="J8:J23" si="2">SUM(B8:I8)</f>
        <v>3282648</v>
      </c>
    </row>
    <row r="9" spans="1:10" ht="17.25" customHeight="1">
      <c r="A9" s="15" t="s">
        <v>19</v>
      </c>
      <c r="B9" s="13">
        <f>+B10+B11</f>
        <v>47358</v>
      </c>
      <c r="C9" s="13">
        <f t="shared" ref="C9:I9" si="3">+C10+C11</f>
        <v>63851</v>
      </c>
      <c r="D9" s="13">
        <f t="shared" si="3"/>
        <v>57109</v>
      </c>
      <c r="E9" s="13">
        <f t="shared" si="3"/>
        <v>39798</v>
      </c>
      <c r="F9" s="13">
        <f t="shared" si="3"/>
        <v>41080</v>
      </c>
      <c r="G9" s="13">
        <f t="shared" si="3"/>
        <v>50936</v>
      </c>
      <c r="H9" s="13">
        <f t="shared" si="3"/>
        <v>57958</v>
      </c>
      <c r="I9" s="13">
        <f t="shared" si="3"/>
        <v>56128</v>
      </c>
      <c r="J9" s="11">
        <f t="shared" si="2"/>
        <v>414218</v>
      </c>
    </row>
    <row r="10" spans="1:10" ht="17.25" customHeight="1">
      <c r="A10" s="32" t="s">
        <v>20</v>
      </c>
      <c r="B10" s="13">
        <v>47358</v>
      </c>
      <c r="C10" s="13">
        <v>63851</v>
      </c>
      <c r="D10" s="13">
        <v>57109</v>
      </c>
      <c r="E10" s="13">
        <v>39798</v>
      </c>
      <c r="F10" s="13">
        <v>41080</v>
      </c>
      <c r="G10" s="13">
        <v>50936</v>
      </c>
      <c r="H10" s="13">
        <v>57958</v>
      </c>
      <c r="I10" s="13">
        <v>56128</v>
      </c>
      <c r="J10" s="11">
        <f>SUM(B10:I10)</f>
        <v>414218</v>
      </c>
    </row>
    <row r="11" spans="1:10" ht="17.25" customHeight="1">
      <c r="A11" s="32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315475</v>
      </c>
      <c r="C12" s="17">
        <f t="shared" si="4"/>
        <v>392292</v>
      </c>
      <c r="D12" s="17">
        <f t="shared" si="4"/>
        <v>361954</v>
      </c>
      <c r="E12" s="17">
        <f t="shared" si="4"/>
        <v>258581</v>
      </c>
      <c r="F12" s="17">
        <f t="shared" si="4"/>
        <v>272996</v>
      </c>
      <c r="G12" s="17">
        <f t="shared" si="4"/>
        <v>386676</v>
      </c>
      <c r="H12" s="17">
        <f t="shared" si="4"/>
        <v>594961</v>
      </c>
      <c r="I12" s="17">
        <f t="shared" si="4"/>
        <v>285495</v>
      </c>
      <c r="J12" s="11">
        <f t="shared" si="2"/>
        <v>2868430</v>
      </c>
    </row>
    <row r="13" spans="1:10" ht="17.25" customHeight="1">
      <c r="A13" s="14" t="s">
        <v>22</v>
      </c>
      <c r="B13" s="13">
        <v>130840</v>
      </c>
      <c r="C13" s="13">
        <v>176717</v>
      </c>
      <c r="D13" s="13">
        <v>168721</v>
      </c>
      <c r="E13" s="13">
        <v>122667</v>
      </c>
      <c r="F13" s="13">
        <v>123664</v>
      </c>
      <c r="G13" s="13">
        <v>175300</v>
      </c>
      <c r="H13" s="13">
        <v>263524</v>
      </c>
      <c r="I13" s="13">
        <v>117424</v>
      </c>
      <c r="J13" s="11">
        <f t="shared" si="2"/>
        <v>1278857</v>
      </c>
    </row>
    <row r="14" spans="1:10" ht="17.25" customHeight="1">
      <c r="A14" s="14" t="s">
        <v>23</v>
      </c>
      <c r="B14" s="13">
        <v>140887</v>
      </c>
      <c r="C14" s="13">
        <v>155740</v>
      </c>
      <c r="D14" s="13">
        <v>143332</v>
      </c>
      <c r="E14" s="13">
        <v>99345</v>
      </c>
      <c r="F14" s="13">
        <v>113351</v>
      </c>
      <c r="G14" s="13">
        <v>162256</v>
      </c>
      <c r="H14" s="13">
        <v>267209</v>
      </c>
      <c r="I14" s="13">
        <v>126016</v>
      </c>
      <c r="J14" s="11">
        <f t="shared" si="2"/>
        <v>1208136</v>
      </c>
    </row>
    <row r="15" spans="1:10" ht="17.25" customHeight="1">
      <c r="A15" s="14" t="s">
        <v>24</v>
      </c>
      <c r="B15" s="13">
        <v>43748</v>
      </c>
      <c r="C15" s="13">
        <v>59835</v>
      </c>
      <c r="D15" s="13">
        <v>49901</v>
      </c>
      <c r="E15" s="13">
        <v>36569</v>
      </c>
      <c r="F15" s="13">
        <v>35981</v>
      </c>
      <c r="G15" s="13">
        <v>49120</v>
      </c>
      <c r="H15" s="13">
        <v>64228</v>
      </c>
      <c r="I15" s="13">
        <v>42055</v>
      </c>
      <c r="J15" s="11">
        <f t="shared" si="2"/>
        <v>381437</v>
      </c>
    </row>
    <row r="16" spans="1:10" ht="17.25" customHeight="1">
      <c r="A16" s="16" t="s">
        <v>25</v>
      </c>
      <c r="B16" s="11">
        <f>+B17+B18+B19</f>
        <v>206573</v>
      </c>
      <c r="C16" s="11">
        <f t="shared" ref="C16:I16" si="5">+C17+C18+C19</f>
        <v>229494</v>
      </c>
      <c r="D16" s="11">
        <f t="shared" si="5"/>
        <v>220106</v>
      </c>
      <c r="E16" s="11">
        <f t="shared" si="5"/>
        <v>173012</v>
      </c>
      <c r="F16" s="11">
        <f t="shared" si="5"/>
        <v>170519</v>
      </c>
      <c r="G16" s="11">
        <f t="shared" si="5"/>
        <v>290490</v>
      </c>
      <c r="H16" s="11">
        <f t="shared" si="5"/>
        <v>495096</v>
      </c>
      <c r="I16" s="11">
        <f t="shared" si="5"/>
        <v>176277</v>
      </c>
      <c r="J16" s="11">
        <f t="shared" si="2"/>
        <v>1961567</v>
      </c>
    </row>
    <row r="17" spans="1:10" ht="17.25" customHeight="1">
      <c r="A17" s="12" t="s">
        <v>26</v>
      </c>
      <c r="B17" s="13">
        <v>98462</v>
      </c>
      <c r="C17" s="13">
        <v>122538</v>
      </c>
      <c r="D17" s="13">
        <v>119555</v>
      </c>
      <c r="E17" s="13">
        <v>93882</v>
      </c>
      <c r="F17" s="13">
        <v>89931</v>
      </c>
      <c r="G17" s="13">
        <v>150808</v>
      </c>
      <c r="H17" s="13">
        <v>244502</v>
      </c>
      <c r="I17" s="13">
        <v>90764</v>
      </c>
      <c r="J17" s="11">
        <f t="shared" si="2"/>
        <v>1010442</v>
      </c>
    </row>
    <row r="18" spans="1:10" ht="17.25" customHeight="1">
      <c r="A18" s="12" t="s">
        <v>27</v>
      </c>
      <c r="B18" s="13">
        <v>83990</v>
      </c>
      <c r="C18" s="13">
        <v>79179</v>
      </c>
      <c r="D18" s="13">
        <v>75375</v>
      </c>
      <c r="E18" s="13">
        <v>59097</v>
      </c>
      <c r="F18" s="13">
        <v>63041</v>
      </c>
      <c r="G18" s="13">
        <v>109239</v>
      </c>
      <c r="H18" s="13">
        <v>204261</v>
      </c>
      <c r="I18" s="13">
        <v>65887</v>
      </c>
      <c r="J18" s="11">
        <f t="shared" si="2"/>
        <v>740069</v>
      </c>
    </row>
    <row r="19" spans="1:10" ht="17.25" customHeight="1">
      <c r="A19" s="12" t="s">
        <v>28</v>
      </c>
      <c r="B19" s="13">
        <v>24121</v>
      </c>
      <c r="C19" s="13">
        <v>27777</v>
      </c>
      <c r="D19" s="13">
        <v>25176</v>
      </c>
      <c r="E19" s="13">
        <v>20033</v>
      </c>
      <c r="F19" s="13">
        <v>17547</v>
      </c>
      <c r="G19" s="13">
        <v>30443</v>
      </c>
      <c r="H19" s="13">
        <v>46333</v>
      </c>
      <c r="I19" s="13">
        <v>19626</v>
      </c>
      <c r="J19" s="11">
        <f t="shared" si="2"/>
        <v>211056</v>
      </c>
    </row>
    <row r="20" spans="1:10" ht="17.25" customHeight="1">
      <c r="A20" s="16" t="s">
        <v>29</v>
      </c>
      <c r="B20" s="13">
        <v>40754</v>
      </c>
      <c r="C20" s="13">
        <v>62351</v>
      </c>
      <c r="D20" s="13">
        <v>72231</v>
      </c>
      <c r="E20" s="13">
        <v>57035</v>
      </c>
      <c r="F20" s="13">
        <v>44659</v>
      </c>
      <c r="G20" s="13">
        <v>58246</v>
      </c>
      <c r="H20" s="13">
        <v>63098</v>
      </c>
      <c r="I20" s="13">
        <v>31658</v>
      </c>
      <c r="J20" s="11">
        <f t="shared" si="2"/>
        <v>430032</v>
      </c>
    </row>
    <row r="21" spans="1:10" ht="17.25" customHeight="1">
      <c r="A21" s="12" t="s">
        <v>30</v>
      </c>
      <c r="B21" s="13">
        <f>ROUND(B$20*0.57,0)</f>
        <v>23230</v>
      </c>
      <c r="C21" s="13">
        <f>ROUND(C$20*0.57,0)</f>
        <v>35540</v>
      </c>
      <c r="D21" s="13">
        <f t="shared" ref="D21:I21" si="6">ROUND(D$20*0.57,0)</f>
        <v>41172</v>
      </c>
      <c r="E21" s="13">
        <f t="shared" si="6"/>
        <v>32510</v>
      </c>
      <c r="F21" s="13">
        <f t="shared" si="6"/>
        <v>25456</v>
      </c>
      <c r="G21" s="13">
        <f t="shared" si="6"/>
        <v>33200</v>
      </c>
      <c r="H21" s="13">
        <f t="shared" si="6"/>
        <v>35966</v>
      </c>
      <c r="I21" s="13">
        <f t="shared" si="6"/>
        <v>18045</v>
      </c>
      <c r="J21" s="11">
        <f t="shared" si="2"/>
        <v>245119</v>
      </c>
    </row>
    <row r="22" spans="1:10" ht="17.25" customHeight="1">
      <c r="A22" s="12" t="s">
        <v>31</v>
      </c>
      <c r="B22" s="13">
        <f>ROUND(B$20*0.43,0)</f>
        <v>17524</v>
      </c>
      <c r="C22" s="13">
        <f t="shared" ref="C22:I22" si="7">ROUND(C$20*0.43,0)</f>
        <v>26811</v>
      </c>
      <c r="D22" s="13">
        <f t="shared" si="7"/>
        <v>31059</v>
      </c>
      <c r="E22" s="13">
        <f t="shared" si="7"/>
        <v>24525</v>
      </c>
      <c r="F22" s="13">
        <f t="shared" si="7"/>
        <v>19203</v>
      </c>
      <c r="G22" s="13">
        <f t="shared" si="7"/>
        <v>25046</v>
      </c>
      <c r="H22" s="13">
        <f t="shared" si="7"/>
        <v>27132</v>
      </c>
      <c r="I22" s="13">
        <f t="shared" si="7"/>
        <v>13613</v>
      </c>
      <c r="J22" s="11">
        <f t="shared" si="2"/>
        <v>184913</v>
      </c>
    </row>
    <row r="23" spans="1:10" ht="34.5" customHeight="1">
      <c r="A23" s="33" t="s">
        <v>36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11">
        <v>10498</v>
      </c>
      <c r="J23" s="11">
        <f t="shared" si="2"/>
        <v>10498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5">
        <f>SUM(B26:B29)</f>
        <v>2.2709000000000001</v>
      </c>
      <c r="C25" s="35">
        <f t="shared" ref="C25:I25" si="8">SUM(C26:C29)</f>
        <v>2.5901443</v>
      </c>
      <c r="D25" s="35">
        <f t="shared" si="8"/>
        <v>2.7275</v>
      </c>
      <c r="E25" s="35">
        <f t="shared" si="8"/>
        <v>2.688078</v>
      </c>
      <c r="F25" s="35">
        <f t="shared" si="8"/>
        <v>2.3376999999999999</v>
      </c>
      <c r="G25" s="35">
        <f t="shared" si="8"/>
        <v>2.4076</v>
      </c>
      <c r="H25" s="35">
        <f t="shared" si="8"/>
        <v>2.0710999999999999</v>
      </c>
      <c r="I25" s="35">
        <f t="shared" si="8"/>
        <v>2.2637999999999998</v>
      </c>
      <c r="J25" s="21"/>
    </row>
    <row r="26" spans="1:10" ht="17.25" customHeight="1">
      <c r="A26" s="16" t="s">
        <v>38</v>
      </c>
      <c r="B26" s="35">
        <v>2.2709000000000001</v>
      </c>
      <c r="C26" s="35">
        <v>2.5844</v>
      </c>
      <c r="D26" s="35">
        <v>2.7275</v>
      </c>
      <c r="E26" s="35">
        <v>2.6789999999999998</v>
      </c>
      <c r="F26" s="35">
        <v>2.3376999999999999</v>
      </c>
      <c r="G26" s="35">
        <v>2.4076</v>
      </c>
      <c r="H26" s="35">
        <v>2.0710999999999999</v>
      </c>
      <c r="I26" s="35">
        <v>2.2637999999999998</v>
      </c>
      <c r="J26" s="21"/>
    </row>
    <row r="27" spans="1:10" ht="17.25" customHeight="1">
      <c r="A27" s="33" t="s">
        <v>39</v>
      </c>
      <c r="B27" s="34">
        <v>0</v>
      </c>
      <c r="C27" s="52">
        <v>5.7442999999999999E-3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20"/>
    </row>
    <row r="28" spans="1:10" ht="17.25" customHeight="1">
      <c r="A28" s="33" t="s">
        <v>40</v>
      </c>
      <c r="B28" s="34">
        <v>0</v>
      </c>
      <c r="C28" s="34">
        <v>0</v>
      </c>
      <c r="D28" s="34">
        <v>0</v>
      </c>
      <c r="E28" s="36">
        <v>3.0627999999999999E-2</v>
      </c>
      <c r="F28" s="34">
        <v>0</v>
      </c>
      <c r="G28" s="34">
        <v>0</v>
      </c>
      <c r="H28" s="34">
        <v>0</v>
      </c>
      <c r="I28" s="34">
        <v>0</v>
      </c>
      <c r="J28" s="20"/>
    </row>
    <row r="29" spans="1:10" ht="17.25" customHeight="1">
      <c r="A29" s="33" t="s">
        <v>41</v>
      </c>
      <c r="B29" s="34">
        <v>0</v>
      </c>
      <c r="C29" s="34">
        <v>0</v>
      </c>
      <c r="D29" s="34">
        <v>0</v>
      </c>
      <c r="E29" s="36">
        <v>-2.155E-2</v>
      </c>
      <c r="F29" s="34">
        <v>0</v>
      </c>
      <c r="G29" s="34">
        <v>0</v>
      </c>
      <c r="H29" s="34">
        <v>0</v>
      </c>
      <c r="I29" s="34">
        <v>0</v>
      </c>
      <c r="J29" s="20"/>
    </row>
    <row r="30" spans="1:10" ht="13.5" customHeight="1">
      <c r="A30" s="37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2376.21</v>
      </c>
      <c r="J31" s="24">
        <f t="shared" ref="J31:J71" si="9">SUM(B31:I31)</f>
        <v>2376.21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1400623.49</v>
      </c>
      <c r="C43" s="23">
        <f t="shared" ref="C43:I43" si="10">+C44+C52</f>
        <v>1957963.7999999998</v>
      </c>
      <c r="D43" s="23">
        <f t="shared" si="10"/>
        <v>1960728.58</v>
      </c>
      <c r="E43" s="23">
        <f t="shared" si="10"/>
        <v>1439415.9899999998</v>
      </c>
      <c r="F43" s="23">
        <f t="shared" si="10"/>
        <v>1256510.1000000001</v>
      </c>
      <c r="G43" s="23">
        <f t="shared" si="10"/>
        <v>1911222.22</v>
      </c>
      <c r="H43" s="23">
        <f t="shared" si="10"/>
        <v>2533691.09</v>
      </c>
      <c r="I43" s="23">
        <f t="shared" si="10"/>
        <v>1285404.95</v>
      </c>
      <c r="J43" s="23">
        <f t="shared" si="9"/>
        <v>13745560.219999999</v>
      </c>
    </row>
    <row r="44" spans="1:10" ht="17.25" customHeight="1">
      <c r="A44" s="16" t="s">
        <v>52</v>
      </c>
      <c r="B44" s="24">
        <f>SUM(B45:B51)</f>
        <v>1385612.34</v>
      </c>
      <c r="C44" s="24">
        <f t="shared" ref="C44:J44" si="11">SUM(C45:C51)</f>
        <v>1937396.8599999999</v>
      </c>
      <c r="D44" s="24">
        <f t="shared" si="11"/>
        <v>1940343.5</v>
      </c>
      <c r="E44" s="24">
        <f t="shared" si="11"/>
        <v>1420450.2999999998</v>
      </c>
      <c r="F44" s="24">
        <f t="shared" si="11"/>
        <v>1237237.08</v>
      </c>
      <c r="G44" s="24">
        <f t="shared" si="11"/>
        <v>1893211.44</v>
      </c>
      <c r="H44" s="24">
        <f t="shared" si="11"/>
        <v>2508336.13</v>
      </c>
      <c r="I44" s="24">
        <f t="shared" si="11"/>
        <v>1270230.98</v>
      </c>
      <c r="J44" s="24">
        <f t="shared" si="11"/>
        <v>13592818.630000001</v>
      </c>
    </row>
    <row r="45" spans="1:10" ht="17.25" customHeight="1">
      <c r="A45" s="38" t="s">
        <v>53</v>
      </c>
      <c r="B45" s="24">
        <f t="shared" ref="B45:I45" si="12">ROUND(B26*B7,2)</f>
        <v>1385612.34</v>
      </c>
      <c r="C45" s="24">
        <f t="shared" si="12"/>
        <v>1933100.19</v>
      </c>
      <c r="D45" s="24">
        <f t="shared" si="12"/>
        <v>1940343.5</v>
      </c>
      <c r="E45" s="24">
        <f t="shared" si="12"/>
        <v>1415653.25</v>
      </c>
      <c r="F45" s="24">
        <f t="shared" si="12"/>
        <v>1237237.08</v>
      </c>
      <c r="G45" s="24">
        <f t="shared" si="12"/>
        <v>1893211.44</v>
      </c>
      <c r="H45" s="24">
        <f t="shared" si="12"/>
        <v>2508336.13</v>
      </c>
      <c r="I45" s="24">
        <f t="shared" si="12"/>
        <v>1267854.77</v>
      </c>
      <c r="J45" s="24">
        <f t="shared" si="9"/>
        <v>13581348.699999999</v>
      </c>
    </row>
    <row r="46" spans="1:10" ht="17.25" customHeight="1">
      <c r="A46" s="38" t="s">
        <v>54</v>
      </c>
      <c r="B46" s="20">
        <v>0</v>
      </c>
      <c r="C46" s="24">
        <f>ROUND(C27*C7,2)</f>
        <v>4296.67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4296.67</v>
      </c>
    </row>
    <row r="47" spans="1:10" ht="17.25" customHeight="1">
      <c r="A47" s="38" t="s">
        <v>55</v>
      </c>
      <c r="B47" s="20">
        <v>0</v>
      </c>
      <c r="C47" s="20">
        <v>0</v>
      </c>
      <c r="D47" s="20">
        <v>0</v>
      </c>
      <c r="E47" s="20">
        <v>16184.63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16184.63</v>
      </c>
    </row>
    <row r="48" spans="1:10" ht="17.25" customHeight="1">
      <c r="A48" s="38" t="s">
        <v>56</v>
      </c>
      <c r="B48" s="20">
        <v>0</v>
      </c>
      <c r="C48" s="20">
        <v>0</v>
      </c>
      <c r="D48" s="20">
        <v>0</v>
      </c>
      <c r="E48" s="39">
        <f>ROUND(E7*E29,2)</f>
        <v>-11387.58</v>
      </c>
      <c r="F48" s="20">
        <v>0</v>
      </c>
      <c r="G48" s="20">
        <v>0</v>
      </c>
      <c r="H48" s="20">
        <v>0</v>
      </c>
      <c r="I48" s="20">
        <v>0</v>
      </c>
      <c r="J48" s="39">
        <f>SUM(B48:I48)</f>
        <v>-11387.58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2376.21</v>
      </c>
      <c r="J49" s="24">
        <f>SUM(B49:I49)</f>
        <v>2376.21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40">
        <v>15011.15</v>
      </c>
      <c r="C52" s="40">
        <v>20566.939999999999</v>
      </c>
      <c r="D52" s="40">
        <v>20385.080000000002</v>
      </c>
      <c r="E52" s="40">
        <v>18965.689999999999</v>
      </c>
      <c r="F52" s="40">
        <v>19273.02</v>
      </c>
      <c r="G52" s="40">
        <v>18010.78</v>
      </c>
      <c r="H52" s="40">
        <v>25354.959999999999</v>
      </c>
      <c r="I52" s="40">
        <v>15173.97</v>
      </c>
      <c r="J52" s="40">
        <f>SUM(B52:I52)</f>
        <v>152741.59</v>
      </c>
    </row>
    <row r="53" spans="1:10" ht="17.25" customHeight="1">
      <c r="A53" s="16"/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7.25" customHeight="1">
      <c r="A54" s="55"/>
      <c r="B54" s="56"/>
      <c r="C54" s="56"/>
      <c r="D54" s="56"/>
      <c r="E54" s="56"/>
      <c r="F54" s="56"/>
      <c r="G54" s="56"/>
      <c r="H54" s="56"/>
      <c r="I54" s="56"/>
      <c r="J54" s="56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9">
        <f t="shared" ref="B56:I56" si="13">+B57+B64+B83+B84</f>
        <v>-31110.930000000044</v>
      </c>
      <c r="C56" s="39">
        <f t="shared" si="13"/>
        <v>-438122.77999999997</v>
      </c>
      <c r="D56" s="39">
        <f t="shared" si="13"/>
        <v>-665925.57000000007</v>
      </c>
      <c r="E56" s="39">
        <f t="shared" si="13"/>
        <v>-200850.79</v>
      </c>
      <c r="F56" s="39">
        <f t="shared" si="13"/>
        <v>-272133.87</v>
      </c>
      <c r="G56" s="39">
        <f t="shared" si="13"/>
        <v>-604210.90999999992</v>
      </c>
      <c r="H56" s="39">
        <f t="shared" si="13"/>
        <v>-583841.4</v>
      </c>
      <c r="I56" s="39">
        <f t="shared" si="13"/>
        <v>-47739.570000000022</v>
      </c>
      <c r="J56" s="39">
        <f t="shared" si="9"/>
        <v>-2843935.8199999994</v>
      </c>
    </row>
    <row r="57" spans="1:10" ht="18.75" customHeight="1">
      <c r="A57" s="16" t="s">
        <v>104</v>
      </c>
      <c r="B57" s="39">
        <f t="shared" ref="B57:I57" si="14">B58+B59+B60+B61+B62+B63</f>
        <v>-231059.82</v>
      </c>
      <c r="C57" s="39">
        <f t="shared" si="14"/>
        <v>-202445.68</v>
      </c>
      <c r="D57" s="39">
        <f t="shared" si="14"/>
        <v>-194428.79</v>
      </c>
      <c r="E57" s="39">
        <f t="shared" si="14"/>
        <v>-119394</v>
      </c>
      <c r="F57" s="39">
        <f t="shared" si="14"/>
        <v>-213655.12</v>
      </c>
      <c r="G57" s="39">
        <f t="shared" si="14"/>
        <v>-241214.97999999998</v>
      </c>
      <c r="H57" s="39">
        <f t="shared" si="14"/>
        <v>-239389.9</v>
      </c>
      <c r="I57" s="39">
        <f t="shared" si="14"/>
        <v>-170485.1</v>
      </c>
      <c r="J57" s="39">
        <f t="shared" si="9"/>
        <v>-1612073.3900000001</v>
      </c>
    </row>
    <row r="58" spans="1:10" ht="18.75" customHeight="1">
      <c r="A58" s="12" t="s">
        <v>105</v>
      </c>
      <c r="B58" s="39">
        <f>-ROUND(B9*$D$3,2)</f>
        <v>-142074</v>
      </c>
      <c r="C58" s="39">
        <f t="shared" ref="C58:I58" si="15">-ROUND(C9*$D$3,2)</f>
        <v>-191553</v>
      </c>
      <c r="D58" s="39">
        <f t="shared" si="15"/>
        <v>-171327</v>
      </c>
      <c r="E58" s="39">
        <f t="shared" si="15"/>
        <v>-119394</v>
      </c>
      <c r="F58" s="39">
        <f t="shared" si="15"/>
        <v>-123240</v>
      </c>
      <c r="G58" s="39">
        <f t="shared" si="15"/>
        <v>-152808</v>
      </c>
      <c r="H58" s="39">
        <f t="shared" si="15"/>
        <v>-173874</v>
      </c>
      <c r="I58" s="39">
        <f t="shared" si="15"/>
        <v>-168384</v>
      </c>
      <c r="J58" s="39">
        <f t="shared" si="9"/>
        <v>-1242654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3">
        <v>-3213</v>
      </c>
      <c r="C60" s="53">
        <v>-1563</v>
      </c>
      <c r="D60" s="53">
        <v>-1068</v>
      </c>
      <c r="E60" s="20">
        <v>0</v>
      </c>
      <c r="F60" s="53">
        <v>-1836</v>
      </c>
      <c r="G60" s="53">
        <v>-1410</v>
      </c>
      <c r="H60" s="53">
        <v>-864</v>
      </c>
      <c r="I60" s="53">
        <v>-417</v>
      </c>
      <c r="J60" s="39">
        <f t="shared" si="9"/>
        <v>-10371</v>
      </c>
    </row>
    <row r="61" spans="1:10" ht="18.75" customHeight="1">
      <c r="A61" s="12" t="s">
        <v>64</v>
      </c>
      <c r="B61" s="53">
        <v>-1899</v>
      </c>
      <c r="C61" s="53">
        <v>-1224</v>
      </c>
      <c r="D61" s="53">
        <v>-1095</v>
      </c>
      <c r="E61" s="20">
        <v>0</v>
      </c>
      <c r="F61" s="53">
        <v>-2010</v>
      </c>
      <c r="G61" s="53">
        <v>-414</v>
      </c>
      <c r="H61" s="53">
        <v>-357</v>
      </c>
      <c r="I61" s="53">
        <v>-270</v>
      </c>
      <c r="J61" s="39">
        <f t="shared" si="9"/>
        <v>-7269</v>
      </c>
    </row>
    <row r="62" spans="1:10" ht="18.75" customHeight="1">
      <c r="A62" s="12" t="s">
        <v>65</v>
      </c>
      <c r="B62" s="53">
        <v>-83789.820000000007</v>
      </c>
      <c r="C62" s="53">
        <v>-8077.68</v>
      </c>
      <c r="D62" s="53">
        <v>-20938.79</v>
      </c>
      <c r="E62" s="20">
        <v>0</v>
      </c>
      <c r="F62" s="53">
        <v>-86457.12</v>
      </c>
      <c r="G62" s="53">
        <v>-86582.98</v>
      </c>
      <c r="H62" s="53">
        <v>-64294.9</v>
      </c>
      <c r="I62" s="53">
        <v>-1414.1</v>
      </c>
      <c r="J62" s="39">
        <f>SUM(B62:I62)</f>
        <v>-351555.39</v>
      </c>
    </row>
    <row r="63" spans="1:10" ht="18.75" customHeight="1">
      <c r="A63" s="12" t="s">
        <v>66</v>
      </c>
      <c r="B63" s="53">
        <v>-84</v>
      </c>
      <c r="C63" s="53">
        <v>-28</v>
      </c>
      <c r="D63" s="20">
        <v>0</v>
      </c>
      <c r="E63" s="20">
        <v>0</v>
      </c>
      <c r="F63" s="20">
        <v>-112</v>
      </c>
      <c r="G63" s="20">
        <v>0</v>
      </c>
      <c r="H63" s="20">
        <v>0</v>
      </c>
      <c r="I63" s="20">
        <v>0</v>
      </c>
      <c r="J63" s="39">
        <f t="shared" si="9"/>
        <v>-224</v>
      </c>
    </row>
    <row r="64" spans="1:10" ht="18.75" customHeight="1">
      <c r="A64" s="16" t="s">
        <v>109</v>
      </c>
      <c r="B64" s="53">
        <f>SUM(B65:B82)</f>
        <v>-131232.70000000001</v>
      </c>
      <c r="C64" s="53">
        <f t="shared" ref="C64:I64" si="16">SUM(C65:C82)</f>
        <v>-218281.77</v>
      </c>
      <c r="D64" s="53">
        <f t="shared" si="16"/>
        <v>-514788</v>
      </c>
      <c r="E64" s="53">
        <f t="shared" si="16"/>
        <v>-58574.380000000005</v>
      </c>
      <c r="F64" s="53">
        <f t="shared" si="16"/>
        <v>-95246.52</v>
      </c>
      <c r="G64" s="53">
        <f t="shared" si="16"/>
        <v>-352937.68</v>
      </c>
      <c r="H64" s="53">
        <f t="shared" si="16"/>
        <v>-349321.07</v>
      </c>
      <c r="I64" s="53">
        <f t="shared" si="16"/>
        <v>-154990.80000000002</v>
      </c>
      <c r="J64" s="39">
        <f t="shared" si="9"/>
        <v>-1875372.9200000002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9">
        <v>-2032.85</v>
      </c>
      <c r="F65" s="39">
        <v>-1587.46</v>
      </c>
      <c r="G65" s="20">
        <v>0</v>
      </c>
      <c r="H65" s="20">
        <v>0</v>
      </c>
      <c r="I65" s="20">
        <v>0</v>
      </c>
      <c r="J65" s="39">
        <f t="shared" si="9"/>
        <v>-3620.31</v>
      </c>
    </row>
    <row r="66" spans="1:10" ht="18.75" customHeight="1">
      <c r="A66" s="12" t="s">
        <v>68</v>
      </c>
      <c r="B66" s="20">
        <v>0</v>
      </c>
      <c r="C66" s="39">
        <v>-219.22</v>
      </c>
      <c r="D66" s="39">
        <v>-30.91</v>
      </c>
      <c r="E66" s="20">
        <v>0</v>
      </c>
      <c r="F66" s="20">
        <v>0</v>
      </c>
      <c r="G66" s="20">
        <v>0</v>
      </c>
      <c r="H66" s="39">
        <v>-30.91</v>
      </c>
      <c r="I66" s="20">
        <v>0</v>
      </c>
      <c r="J66" s="39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9">
        <v>-1067.75</v>
      </c>
      <c r="E67" s="39">
        <v>-1789.83</v>
      </c>
      <c r="F67" s="20">
        <v>0</v>
      </c>
      <c r="G67" s="39">
        <v>-380.65</v>
      </c>
      <c r="H67" s="20">
        <v>0</v>
      </c>
      <c r="I67" s="20">
        <v>0</v>
      </c>
      <c r="J67" s="39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9">
        <v>-40000</v>
      </c>
      <c r="F68" s="20">
        <v>0</v>
      </c>
      <c r="G68" s="20">
        <v>0</v>
      </c>
      <c r="H68" s="20">
        <v>0</v>
      </c>
      <c r="I68" s="20">
        <v>0</v>
      </c>
      <c r="J68" s="54">
        <f t="shared" si="9"/>
        <v>-40000</v>
      </c>
    </row>
    <row r="69" spans="1:10" ht="18.75" customHeight="1">
      <c r="A69" s="38" t="s">
        <v>71</v>
      </c>
      <c r="B69" s="39">
        <v>-13418.99</v>
      </c>
      <c r="C69" s="39">
        <v>-19480.05</v>
      </c>
      <c r="D69" s="39">
        <v>-18415.27</v>
      </c>
      <c r="E69" s="39">
        <v>-14251.7</v>
      </c>
      <c r="F69" s="39">
        <v>-12913.9</v>
      </c>
      <c r="G69" s="39">
        <v>-17746.37</v>
      </c>
      <c r="H69" s="39">
        <v>-27042.74</v>
      </c>
      <c r="I69" s="39">
        <v>-13241.51</v>
      </c>
      <c r="J69" s="54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39">
        <v>-117813.71</v>
      </c>
      <c r="C71" s="39">
        <v>-198582.5</v>
      </c>
      <c r="D71" s="39">
        <v>-495274.07</v>
      </c>
      <c r="E71" s="20">
        <v>0</v>
      </c>
      <c r="F71" s="39">
        <v>-80745.16</v>
      </c>
      <c r="G71" s="39">
        <v>-334810.65999999997</v>
      </c>
      <c r="H71" s="39">
        <v>-322247.42</v>
      </c>
      <c r="I71" s="39">
        <v>-141749.29</v>
      </c>
      <c r="J71" s="54">
        <f t="shared" si="9"/>
        <v>-1691222.81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110</v>
      </c>
      <c r="B81" s="20">
        <v>0</v>
      </c>
      <c r="C81" s="20">
        <v>0</v>
      </c>
      <c r="D81" s="20">
        <v>0</v>
      </c>
      <c r="E81" s="39">
        <v>-500</v>
      </c>
      <c r="F81" s="20">
        <v>0</v>
      </c>
      <c r="G81" s="20">
        <v>0</v>
      </c>
      <c r="H81" s="20">
        <v>0</v>
      </c>
      <c r="I81" s="20">
        <v>0</v>
      </c>
      <c r="J81" s="54">
        <f>SUM(B81:I81)</f>
        <v>-500</v>
      </c>
    </row>
    <row r="82" spans="1:10" ht="18.75" customHeight="1">
      <c r="A82" s="12" t="s">
        <v>111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114</v>
      </c>
      <c r="B83" s="39">
        <v>343173.6</v>
      </c>
      <c r="C83" s="20">
        <v>0</v>
      </c>
      <c r="D83" s="39">
        <v>58170</v>
      </c>
      <c r="E83" s="20">
        <v>0</v>
      </c>
      <c r="F83" s="39">
        <v>38361.269999999997</v>
      </c>
      <c r="G83" s="39">
        <v>36904.68</v>
      </c>
      <c r="H83" s="39">
        <v>25616.6</v>
      </c>
      <c r="I83" s="39">
        <v>304966</v>
      </c>
      <c r="J83" s="54">
        <f>SUM(B83:I83)</f>
        <v>807192.14999999991</v>
      </c>
    </row>
    <row r="84" spans="1:10" ht="18.75" customHeight="1">
      <c r="A84" s="16" t="s">
        <v>115</v>
      </c>
      <c r="B84" s="39">
        <v>-11992.01</v>
      </c>
      <c r="C84" s="39">
        <v>-17395.330000000002</v>
      </c>
      <c r="D84" s="39">
        <v>-14878.78</v>
      </c>
      <c r="E84" s="39">
        <v>-22882.41</v>
      </c>
      <c r="F84" s="39">
        <v>-1593.5</v>
      </c>
      <c r="G84" s="39">
        <v>-46962.93</v>
      </c>
      <c r="H84" s="39">
        <v>-20747.03</v>
      </c>
      <c r="I84" s="39">
        <v>-27229.67</v>
      </c>
      <c r="J84" s="54">
        <f>SUM(B84:I84)</f>
        <v>-163681.65999999997</v>
      </c>
    </row>
    <row r="85" spans="1:10" ht="18.75" customHeight="1">
      <c r="A85" s="25"/>
      <c r="B85" s="21"/>
      <c r="C85" s="21"/>
      <c r="D85" s="21"/>
      <c r="E85" s="21"/>
      <c r="F85" s="21"/>
      <c r="G85" s="21"/>
      <c r="H85" s="21"/>
      <c r="I85" s="21"/>
      <c r="J85" s="21">
        <f>SUM(B85:I85)</f>
        <v>0</v>
      </c>
    </row>
    <row r="86" spans="1:10" ht="18.75" customHeight="1">
      <c r="A86" s="2" t="s">
        <v>119</v>
      </c>
      <c r="B86" s="26">
        <f t="shared" ref="B86:I86" si="17">+B87+B88</f>
        <v>1369512.5599999998</v>
      </c>
      <c r="C86" s="26">
        <f t="shared" si="17"/>
        <v>1519841.02</v>
      </c>
      <c r="D86" s="26">
        <f t="shared" si="17"/>
        <v>1294803.01</v>
      </c>
      <c r="E86" s="26">
        <f t="shared" si="17"/>
        <v>1242481.92</v>
      </c>
      <c r="F86" s="26">
        <f t="shared" si="17"/>
        <v>984376.2300000001</v>
      </c>
      <c r="G86" s="26">
        <f t="shared" si="17"/>
        <v>1335963.46</v>
      </c>
      <c r="H86" s="26">
        <f t="shared" si="17"/>
        <v>1949849.69</v>
      </c>
      <c r="I86" s="26">
        <f t="shared" si="17"/>
        <v>1249721.0799999998</v>
      </c>
      <c r="J86" s="54">
        <f t="shared" ref="J86:J90" si="18">SUM(B86:I86)</f>
        <v>10946548.970000001</v>
      </c>
    </row>
    <row r="87" spans="1:10" ht="18.75" customHeight="1">
      <c r="A87" s="16" t="s">
        <v>113</v>
      </c>
      <c r="B87" s="26">
        <f>+B44+B57+B64+B83</f>
        <v>1366493.42</v>
      </c>
      <c r="C87" s="26">
        <f t="shared" ref="C87:I87" si="19">+C44+C57+C64+C83</f>
        <v>1516669.41</v>
      </c>
      <c r="D87" s="26">
        <f t="shared" si="19"/>
        <v>1289296.71</v>
      </c>
      <c r="E87" s="26">
        <f t="shared" si="19"/>
        <v>1242481.92</v>
      </c>
      <c r="F87" s="26">
        <f t="shared" si="19"/>
        <v>966696.71000000008</v>
      </c>
      <c r="G87" s="26">
        <f t="shared" si="19"/>
        <v>1335963.46</v>
      </c>
      <c r="H87" s="26">
        <f t="shared" si="19"/>
        <v>1945241.76</v>
      </c>
      <c r="I87" s="26">
        <f t="shared" si="19"/>
        <v>1249721.0799999998</v>
      </c>
      <c r="J87" s="54">
        <f t="shared" si="18"/>
        <v>10912564.470000001</v>
      </c>
    </row>
    <row r="88" spans="1:10" ht="18.75" customHeight="1">
      <c r="A88" s="16" t="s">
        <v>122</v>
      </c>
      <c r="B88" s="26">
        <f>IF(+B52+B84&lt;0,0,(B52+B84))</f>
        <v>3019.1399999999994</v>
      </c>
      <c r="C88" s="26">
        <f t="shared" ref="C88:I88" si="20">IF(+C52+C84&lt;0,0,(C52+C84))</f>
        <v>3171.6099999999969</v>
      </c>
      <c r="D88" s="26">
        <f t="shared" si="20"/>
        <v>5506.3000000000011</v>
      </c>
      <c r="E88" s="19">
        <f t="shared" si="20"/>
        <v>0</v>
      </c>
      <c r="F88" s="26">
        <f t="shared" si="20"/>
        <v>17679.52</v>
      </c>
      <c r="G88" s="19">
        <f t="shared" si="20"/>
        <v>0</v>
      </c>
      <c r="H88" s="26">
        <f t="shared" si="20"/>
        <v>4607.93</v>
      </c>
      <c r="I88" s="19">
        <f t="shared" si="20"/>
        <v>0</v>
      </c>
      <c r="J88" s="54">
        <f t="shared" si="18"/>
        <v>33984.5</v>
      </c>
    </row>
    <row r="89" spans="1:10" ht="18.75" customHeight="1">
      <c r="A89" s="12" t="s">
        <v>120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f>SUM(B89:I89)</f>
        <v>0</v>
      </c>
    </row>
    <row r="90" spans="1:10" ht="18" customHeight="1">
      <c r="A90" s="12" t="s">
        <v>121</v>
      </c>
      <c r="B90" s="20">
        <f t="shared" ref="B90:I90" si="21">IF(+B84+B52&gt;0,0,(B84+B52))</f>
        <v>0</v>
      </c>
      <c r="C90" s="20">
        <f t="shared" si="21"/>
        <v>0</v>
      </c>
      <c r="D90" s="20">
        <f t="shared" si="21"/>
        <v>0</v>
      </c>
      <c r="E90" s="39">
        <f t="shared" ref="E90" si="22">IF(+E84+E52&gt;0,0,(E84+E52))</f>
        <v>-3916.7200000000012</v>
      </c>
      <c r="F90" s="20">
        <f t="shared" si="21"/>
        <v>0</v>
      </c>
      <c r="G90" s="39">
        <f t="shared" si="21"/>
        <v>-28952.15</v>
      </c>
      <c r="H90" s="20">
        <f t="shared" si="21"/>
        <v>0</v>
      </c>
      <c r="I90" s="39">
        <f t="shared" si="21"/>
        <v>-12055.699999999999</v>
      </c>
      <c r="J90" s="54">
        <f t="shared" si="18"/>
        <v>-44924.57</v>
      </c>
    </row>
    <row r="91" spans="1:10" ht="18.75" customHeight="1">
      <c r="A91" s="2"/>
      <c r="B91" s="21"/>
      <c r="C91" s="21"/>
      <c r="D91" s="21"/>
      <c r="E91" s="21"/>
      <c r="F91" s="21"/>
      <c r="G91" s="21"/>
      <c r="H91" s="21"/>
      <c r="I91" s="21"/>
      <c r="J91" s="21"/>
    </row>
    <row r="92" spans="1:10" ht="18.75" customHeight="1">
      <c r="A92" s="41"/>
      <c r="B92" s="42">
        <v>0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/>
    </row>
    <row r="93" spans="1:10" ht="18.75" customHeight="1">
      <c r="A93" s="8"/>
      <c r="B93" s="51">
        <v>0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/>
    </row>
    <row r="94" spans="1:10" ht="18.75" customHeight="1">
      <c r="A94" s="27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6">
        <f>SUM(J95:J115)</f>
        <v>10946548.989999998</v>
      </c>
    </row>
    <row r="95" spans="1:10" ht="18.75" customHeight="1">
      <c r="A95" s="28" t="s">
        <v>83</v>
      </c>
      <c r="B95" s="29">
        <v>117714.73</v>
      </c>
      <c r="C95" s="45">
        <v>0</v>
      </c>
      <c r="D95" s="45">
        <v>0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6">
        <f t="shared" ref="J95:J115" si="23">SUM(B95:I95)</f>
        <v>117714.73</v>
      </c>
    </row>
    <row r="96" spans="1:10" ht="18.75" customHeight="1">
      <c r="A96" s="28" t="s">
        <v>84</v>
      </c>
      <c r="B96" s="29">
        <v>1251797.83</v>
      </c>
      <c r="C96" s="45">
        <v>0</v>
      </c>
      <c r="D96" s="45">
        <v>0</v>
      </c>
      <c r="E96" s="45">
        <v>0</v>
      </c>
      <c r="F96" s="45">
        <v>0</v>
      </c>
      <c r="G96" s="45">
        <v>0</v>
      </c>
      <c r="H96" s="45">
        <v>0</v>
      </c>
      <c r="I96" s="45">
        <v>0</v>
      </c>
      <c r="J96" s="46">
        <f t="shared" si="23"/>
        <v>1251797.83</v>
      </c>
    </row>
    <row r="97" spans="1:10" ht="18.75" customHeight="1">
      <c r="A97" s="28" t="s">
        <v>85</v>
      </c>
      <c r="B97" s="45">
        <v>0</v>
      </c>
      <c r="C97" s="29">
        <f>+C86</f>
        <v>1519841.02</v>
      </c>
      <c r="D97" s="45">
        <v>0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6">
        <f t="shared" si="23"/>
        <v>1519841.02</v>
      </c>
    </row>
    <row r="98" spans="1:10" ht="18.75" customHeight="1">
      <c r="A98" s="28" t="s">
        <v>86</v>
      </c>
      <c r="B98" s="45">
        <v>0</v>
      </c>
      <c r="C98" s="45">
        <v>0</v>
      </c>
      <c r="D98" s="29">
        <f>+D86</f>
        <v>1294803.01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46">
        <f t="shared" si="23"/>
        <v>1294803.01</v>
      </c>
    </row>
    <row r="99" spans="1:10" ht="18.75" customHeight="1">
      <c r="A99" s="28" t="s">
        <v>87</v>
      </c>
      <c r="B99" s="45">
        <v>0</v>
      </c>
      <c r="C99" s="45">
        <v>0</v>
      </c>
      <c r="D99" s="45">
        <v>0</v>
      </c>
      <c r="E99" s="29">
        <v>311241.71999999997</v>
      </c>
      <c r="F99" s="45">
        <v>0</v>
      </c>
      <c r="G99" s="45">
        <v>0</v>
      </c>
      <c r="H99" s="45">
        <v>0</v>
      </c>
      <c r="I99" s="45">
        <v>0</v>
      </c>
      <c r="J99" s="46">
        <f t="shared" si="23"/>
        <v>311241.71999999997</v>
      </c>
    </row>
    <row r="100" spans="1:10" ht="18.75" customHeight="1">
      <c r="A100" s="28" t="s">
        <v>88</v>
      </c>
      <c r="B100" s="45">
        <v>0</v>
      </c>
      <c r="C100" s="45">
        <v>0</v>
      </c>
      <c r="D100" s="45">
        <v>0</v>
      </c>
      <c r="E100" s="29">
        <v>475249.34</v>
      </c>
      <c r="F100" s="45">
        <v>0</v>
      </c>
      <c r="G100" s="45">
        <v>0</v>
      </c>
      <c r="H100" s="45">
        <v>0</v>
      </c>
      <c r="I100" s="45">
        <v>0</v>
      </c>
      <c r="J100" s="46">
        <f t="shared" si="23"/>
        <v>475249.34</v>
      </c>
    </row>
    <row r="101" spans="1:10" ht="18.75" customHeight="1">
      <c r="A101" s="28" t="s">
        <v>89</v>
      </c>
      <c r="B101" s="45">
        <v>0</v>
      </c>
      <c r="C101" s="45">
        <v>0</v>
      </c>
      <c r="D101" s="45">
        <v>0</v>
      </c>
      <c r="E101" s="29">
        <v>440335.6</v>
      </c>
      <c r="F101" s="45">
        <v>0</v>
      </c>
      <c r="G101" s="45">
        <v>0</v>
      </c>
      <c r="H101" s="45">
        <v>0</v>
      </c>
      <c r="I101" s="45">
        <v>0</v>
      </c>
      <c r="J101" s="46">
        <f t="shared" si="23"/>
        <v>440335.6</v>
      </c>
    </row>
    <row r="102" spans="1:10" ht="18.75" customHeight="1">
      <c r="A102" s="28" t="s">
        <v>90</v>
      </c>
      <c r="B102" s="45">
        <v>0</v>
      </c>
      <c r="C102" s="45">
        <v>0</v>
      </c>
      <c r="D102" s="45">
        <v>0</v>
      </c>
      <c r="E102" s="29">
        <v>15655.27</v>
      </c>
      <c r="F102" s="45">
        <v>0</v>
      </c>
      <c r="G102" s="45">
        <v>0</v>
      </c>
      <c r="H102" s="45">
        <v>0</v>
      </c>
      <c r="I102" s="45">
        <v>0</v>
      </c>
      <c r="J102" s="46">
        <f t="shared" si="23"/>
        <v>15655.27</v>
      </c>
    </row>
    <row r="103" spans="1:10" ht="18.75" customHeight="1">
      <c r="A103" s="28" t="s">
        <v>91</v>
      </c>
      <c r="B103" s="45">
        <v>0</v>
      </c>
      <c r="C103" s="45">
        <v>0</v>
      </c>
      <c r="D103" s="45">
        <v>0</v>
      </c>
      <c r="E103" s="45">
        <v>0</v>
      </c>
      <c r="F103" s="29">
        <f>+F86</f>
        <v>984376.2300000001</v>
      </c>
      <c r="G103" s="45">
        <v>0</v>
      </c>
      <c r="H103" s="45">
        <v>0</v>
      </c>
      <c r="I103" s="45">
        <v>0</v>
      </c>
      <c r="J103" s="46">
        <f t="shared" si="23"/>
        <v>984376.2300000001</v>
      </c>
    </row>
    <row r="104" spans="1:10" ht="18.75" customHeight="1">
      <c r="A104" s="28" t="s">
        <v>92</v>
      </c>
      <c r="B104" s="45">
        <v>0</v>
      </c>
      <c r="C104" s="45">
        <v>0</v>
      </c>
      <c r="D104" s="45">
        <v>0</v>
      </c>
      <c r="E104" s="45">
        <v>0</v>
      </c>
      <c r="F104" s="45">
        <v>0</v>
      </c>
      <c r="G104" s="29">
        <v>176517.68</v>
      </c>
      <c r="H104" s="45">
        <v>0</v>
      </c>
      <c r="I104" s="45">
        <v>0</v>
      </c>
      <c r="J104" s="46">
        <f t="shared" si="23"/>
        <v>176517.68</v>
      </c>
    </row>
    <row r="105" spans="1:10" ht="18.75" customHeight="1">
      <c r="A105" s="28" t="s">
        <v>93</v>
      </c>
      <c r="B105" s="45">
        <v>0</v>
      </c>
      <c r="C105" s="45">
        <v>0</v>
      </c>
      <c r="D105" s="45">
        <v>0</v>
      </c>
      <c r="E105" s="45">
        <v>0</v>
      </c>
      <c r="F105" s="45">
        <v>0</v>
      </c>
      <c r="G105" s="29">
        <v>237467.94</v>
      </c>
      <c r="H105" s="45">
        <v>0</v>
      </c>
      <c r="I105" s="45">
        <v>0</v>
      </c>
      <c r="J105" s="46">
        <f t="shared" si="23"/>
        <v>237467.94</v>
      </c>
    </row>
    <row r="106" spans="1:10" ht="18.75" customHeight="1">
      <c r="A106" s="28" t="s">
        <v>94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29">
        <v>270593.94</v>
      </c>
      <c r="H106" s="45">
        <v>0</v>
      </c>
      <c r="I106" s="45">
        <v>0</v>
      </c>
      <c r="J106" s="46">
        <f t="shared" si="23"/>
        <v>270593.94</v>
      </c>
    </row>
    <row r="107" spans="1:10" ht="18.75" customHeight="1">
      <c r="A107" s="28" t="s">
        <v>95</v>
      </c>
      <c r="B107" s="45">
        <v>0</v>
      </c>
      <c r="C107" s="45">
        <v>0</v>
      </c>
      <c r="D107" s="45">
        <v>0</v>
      </c>
      <c r="E107" s="45">
        <v>0</v>
      </c>
      <c r="F107" s="45">
        <v>0</v>
      </c>
      <c r="G107" s="29">
        <v>651383.9</v>
      </c>
      <c r="H107" s="45">
        <v>0</v>
      </c>
      <c r="I107" s="45">
        <v>0</v>
      </c>
      <c r="J107" s="46">
        <f t="shared" si="23"/>
        <v>651383.9</v>
      </c>
    </row>
    <row r="108" spans="1:10" ht="18.75" customHeight="1">
      <c r="A108" s="28" t="s">
        <v>96</v>
      </c>
      <c r="B108" s="45">
        <v>0</v>
      </c>
      <c r="C108" s="45">
        <v>0</v>
      </c>
      <c r="D108" s="45">
        <v>0</v>
      </c>
      <c r="E108" s="45">
        <v>0</v>
      </c>
      <c r="F108" s="45">
        <v>0</v>
      </c>
      <c r="G108" s="45">
        <v>0</v>
      </c>
      <c r="H108" s="29">
        <v>585375.54</v>
      </c>
      <c r="I108" s="45">
        <v>0</v>
      </c>
      <c r="J108" s="46">
        <f t="shared" si="23"/>
        <v>585375.54</v>
      </c>
    </row>
    <row r="109" spans="1:10" ht="18.75" customHeight="1">
      <c r="A109" s="28" t="s">
        <v>97</v>
      </c>
      <c r="B109" s="45">
        <v>0</v>
      </c>
      <c r="C109" s="45">
        <v>0</v>
      </c>
      <c r="D109" s="45">
        <v>0</v>
      </c>
      <c r="E109" s="45">
        <v>0</v>
      </c>
      <c r="F109" s="45">
        <v>0</v>
      </c>
      <c r="G109" s="45">
        <v>0</v>
      </c>
      <c r="H109" s="29">
        <v>41910.559999999998</v>
      </c>
      <c r="I109" s="45">
        <v>0</v>
      </c>
      <c r="J109" s="46">
        <f t="shared" si="23"/>
        <v>41910.559999999998</v>
      </c>
    </row>
    <row r="110" spans="1:10" ht="18.75" customHeight="1">
      <c r="A110" s="28" t="s">
        <v>98</v>
      </c>
      <c r="B110" s="45">
        <v>0</v>
      </c>
      <c r="C110" s="45">
        <v>0</v>
      </c>
      <c r="D110" s="45">
        <v>0</v>
      </c>
      <c r="E110" s="45">
        <v>0</v>
      </c>
      <c r="F110" s="45">
        <v>0</v>
      </c>
      <c r="G110" s="45">
        <v>0</v>
      </c>
      <c r="H110" s="29">
        <v>345154.16</v>
      </c>
      <c r="I110" s="45">
        <v>0</v>
      </c>
      <c r="J110" s="46">
        <f t="shared" si="23"/>
        <v>345154.16</v>
      </c>
    </row>
    <row r="111" spans="1:10" ht="18.75" customHeight="1">
      <c r="A111" s="28" t="s">
        <v>99</v>
      </c>
      <c r="B111" s="45">
        <v>0</v>
      </c>
      <c r="C111" s="45">
        <v>0</v>
      </c>
      <c r="D111" s="45">
        <v>0</v>
      </c>
      <c r="E111" s="45">
        <v>0</v>
      </c>
      <c r="F111" s="45">
        <v>0</v>
      </c>
      <c r="G111" s="45">
        <v>0</v>
      </c>
      <c r="H111" s="29">
        <v>293244.01</v>
      </c>
      <c r="I111" s="45">
        <v>0</v>
      </c>
      <c r="J111" s="46">
        <f t="shared" si="23"/>
        <v>293244.01</v>
      </c>
    </row>
    <row r="112" spans="1:10" ht="18.75" customHeight="1">
      <c r="A112" s="28" t="s">
        <v>100</v>
      </c>
      <c r="B112" s="45">
        <v>0</v>
      </c>
      <c r="C112" s="45">
        <v>0</v>
      </c>
      <c r="D112" s="45">
        <v>0</v>
      </c>
      <c r="E112" s="45">
        <v>0</v>
      </c>
      <c r="F112" s="45">
        <v>0</v>
      </c>
      <c r="G112" s="45">
        <v>0</v>
      </c>
      <c r="H112" s="29">
        <v>684165.43</v>
      </c>
      <c r="I112" s="45">
        <v>0</v>
      </c>
      <c r="J112" s="46">
        <f t="shared" si="23"/>
        <v>684165.43</v>
      </c>
    </row>
    <row r="113" spans="1:10" ht="18.75" customHeight="1">
      <c r="A113" s="28" t="s">
        <v>101</v>
      </c>
      <c r="B113" s="45">
        <v>0</v>
      </c>
      <c r="C113" s="45">
        <v>0</v>
      </c>
      <c r="D113" s="45">
        <v>0</v>
      </c>
      <c r="E113" s="45">
        <v>0</v>
      </c>
      <c r="F113" s="45">
        <v>0</v>
      </c>
      <c r="G113" s="45">
        <v>0</v>
      </c>
      <c r="H113" s="45">
        <v>0</v>
      </c>
      <c r="I113" s="29">
        <v>62070.41</v>
      </c>
      <c r="J113" s="46">
        <f t="shared" si="23"/>
        <v>62070.41</v>
      </c>
    </row>
    <row r="114" spans="1:10" ht="18.75" customHeight="1">
      <c r="A114" s="28" t="s">
        <v>102</v>
      </c>
      <c r="B114" s="45">
        <v>0</v>
      </c>
      <c r="C114" s="45">
        <v>0</v>
      </c>
      <c r="D114" s="45">
        <v>0</v>
      </c>
      <c r="E114" s="45">
        <v>0</v>
      </c>
      <c r="F114" s="45">
        <v>0</v>
      </c>
      <c r="G114" s="45">
        <v>0</v>
      </c>
      <c r="H114" s="45">
        <v>0</v>
      </c>
      <c r="I114" s="29">
        <v>407065.93</v>
      </c>
      <c r="J114" s="46">
        <f t="shared" si="23"/>
        <v>407065.93</v>
      </c>
    </row>
    <row r="115" spans="1:10" ht="18.75" customHeight="1">
      <c r="A115" s="30" t="s">
        <v>103</v>
      </c>
      <c r="B115" s="47">
        <v>0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8">
        <v>780584.74</v>
      </c>
      <c r="J115" s="49">
        <f t="shared" si="23"/>
        <v>780584.74</v>
      </c>
    </row>
    <row r="116" spans="1:10" ht="18.75" customHeight="1">
      <c r="A116" s="50"/>
      <c r="B116" s="57"/>
      <c r="C116" s="57"/>
      <c r="D116" s="57"/>
      <c r="E116" s="57"/>
      <c r="F116" s="57"/>
      <c r="G116" s="57"/>
      <c r="H116" s="57"/>
      <c r="I116" s="57"/>
      <c r="J116" s="58"/>
    </row>
    <row r="117" spans="1:10" ht="18.75" customHeight="1">
      <c r="A117" s="44" t="s">
        <v>116</v>
      </c>
    </row>
    <row r="118" spans="1:10" ht="18.75" customHeight="1">
      <c r="A118" s="44" t="s">
        <v>117</v>
      </c>
    </row>
    <row r="119" spans="1:10" ht="18.75" customHeight="1">
      <c r="A119" s="44" t="s">
        <v>118</v>
      </c>
    </row>
    <row r="120" spans="1:10" ht="18.75" customHeight="1">
      <c r="A120" s="43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2013-08-16T15:29:45Z</dcterms:modified>
</cp:coreProperties>
</file>