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CONCESSÃO'!$A$1:$J$115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3"/>
  <c r="J84"/>
  <c r="J85"/>
  <c r="B88"/>
  <c r="C88"/>
  <c r="D88"/>
  <c r="E88"/>
  <c r="F88"/>
  <c r="G88"/>
  <c r="H88"/>
  <c r="I88"/>
  <c r="J88"/>
  <c r="J89"/>
  <c r="B90"/>
  <c r="C90"/>
  <c r="D90"/>
  <c r="E90"/>
  <c r="F90"/>
  <c r="G90"/>
  <c r="H90"/>
  <c r="I90"/>
  <c r="J90"/>
  <c r="J95"/>
  <c r="J96"/>
  <c r="J99"/>
  <c r="J100"/>
  <c r="J101"/>
  <c r="J102"/>
  <c r="J104"/>
  <c r="J105"/>
  <c r="J106"/>
  <c r="J107"/>
  <c r="J108"/>
  <c r="J109"/>
  <c r="J110"/>
  <c r="J111"/>
  <c r="J112"/>
  <c r="J113"/>
  <c r="J114"/>
  <c r="J115"/>
  <c r="C56" l="1"/>
  <c r="H56"/>
  <c r="D56"/>
  <c r="E56"/>
  <c r="F56"/>
  <c r="G56"/>
  <c r="J64"/>
  <c r="I56"/>
  <c r="H43"/>
  <c r="H87"/>
  <c r="H86" s="1"/>
  <c r="F43"/>
  <c r="F87"/>
  <c r="F86" s="1"/>
  <c r="F103" s="1"/>
  <c r="J103" s="1"/>
  <c r="D43"/>
  <c r="D87"/>
  <c r="D86" s="1"/>
  <c r="D98" s="1"/>
  <c r="J98" s="1"/>
  <c r="J8"/>
  <c r="J7" s="1"/>
  <c r="B7"/>
  <c r="B45" s="1"/>
  <c r="J57"/>
  <c r="B56"/>
  <c r="J56" s="1"/>
  <c r="I87"/>
  <c r="I86" s="1"/>
  <c r="I43"/>
  <c r="G87"/>
  <c r="G86" s="1"/>
  <c r="G43"/>
  <c r="E48"/>
  <c r="J48" s="1"/>
  <c r="E45"/>
  <c r="E44" s="1"/>
  <c r="C45"/>
  <c r="C46"/>
  <c r="J46" s="1"/>
  <c r="J9"/>
  <c r="C44" l="1"/>
  <c r="E87"/>
  <c r="E86" s="1"/>
  <c r="E43"/>
  <c r="J45"/>
  <c r="J44" s="1"/>
  <c r="B44"/>
  <c r="B43" l="1"/>
  <c r="J43" s="1"/>
  <c r="B87"/>
  <c r="C87"/>
  <c r="C86" s="1"/>
  <c r="C97" s="1"/>
  <c r="J97" s="1"/>
  <c r="J94" s="1"/>
  <c r="C43"/>
  <c r="B86" l="1"/>
  <c r="J86" s="1"/>
  <c r="J87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<sst xmlns="http://schemas.openxmlformats.org/spreadsheetml/2006/main" count="120" uniqueCount="120">
  <si>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</si>
  <si>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</si>
  <si>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</si>
  <si>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</si>
  <si>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</si>
  <si>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</si>
  <si>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</si>
  <si>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</si>
  <si>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</si>
  <si>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</si>
  <si>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</si>
  <si>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</si>
  <si>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</si>
  <si>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</si>
  <si>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</si>
  <si>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</si>
  <si>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</si>
  <si>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</si>
  <si>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</si>
  <si>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</si>
  <si>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</si>
  <si>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</si>
  <si>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</si>
  <si>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</si>
  <si>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</si>
  <si>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</si>
  <si>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</si>
  <si>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</si>
  <si>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</si>
  <si>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</si>
  <si>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</si>
  <si>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</si>
  <si>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</si>
  <si>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</si>
  <si>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</si>
  <si>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</si>
  <si>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</si>
  <si>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</si>
  <si>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</si>
  <si>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</si>
  <si>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</si>
  <si>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</si>
  <si>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</si>
  <si>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</si>
  <si>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</si>
  <si>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</si>
  <si>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</si>
  <si>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</si>
  <si>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</si>
  <si>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</si>
  <si>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</si>
  <si>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</si>
  <si>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</si>
  <si>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</si>
  <si>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</si>
  <si>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</si>
  <si>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</si>
  <si>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</si>
  <si>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</si>
  <si>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</si>
  <si>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</si>
  <si>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</si>
  <si>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</si>
  <si>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</si>
  <si>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</si>
  <si>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</si>
  <si>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</si>
  <si>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</si>
  <si>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</si>
  <si>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</si>
  <si>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</si>
  <si>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</si>
  <si>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</si>
  <si>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</si>
  <si>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</si>
  <si>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</si>
  <si>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</si>
  <si>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</si>
  <si>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</si>
  <si>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</si>
  <si>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</si>
  <si>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</si>
  <si>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</si>
  <si>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</si>
  <si>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</si>
  <si>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</si>
  <si>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</si>
  <si>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</si>
  <si>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</si>
  <si>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</si>
  <si>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</si>
  <si>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</si>
  <si>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</si>
  <si>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</si>
  <si>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</si>
  <si>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</si>
  <si>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</si>
  <si>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</si>
  <si>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</si>
  <si>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</si>
  <si>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</si>
  <si>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</si>
  <si>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</si>
  <si>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</si>
  <si>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</si>
  <si>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</si>
  <si>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</si>
  <si>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</si>
  <si>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</si>
  <si>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</si>
  <si>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</si>
  <si>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</si>
  <si>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</si>
  <si>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</si>
  <si>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</si>
  <si>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</si>
  <si>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</si>
  <si>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OPERAÇÃO 20/08/13 - VENCIMENTO 27/08/13</t>
  </si>
  <si>
    <t>6.3. Revisão de Remuneração pelo Transporte Coletivo</t>
  </si>
  <si>
    <t xml:space="preserve">6.4. Revisão de Remuneração pelo Serviço Atende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</si>
</sst>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117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627227</v>
      </c>
      <c r="C7" s="9">
        <f t="shared" si="0"/>
        <v>765432</v>
      </c>
      <c r="D7" s="9">
        <f t="shared" si="0"/>
        <v>708400</v>
      </c>
      <c r="E7" s="9">
        <f t="shared" si="0"/>
        <v>537314</v>
      </c>
      <c r="F7" s="9">
        <f t="shared" si="0"/>
        <v>548304</v>
      </c>
      <c r="G7" s="9">
        <f t="shared" si="0"/>
        <v>803620</v>
      </c>
      <c r="H7" s="9">
        <f t="shared" si="0"/>
        <v>1227018</v>
      </c>
      <c r="I7" s="9">
        <f t="shared" si="0"/>
        <v>569636</v>
      </c>
      <c r="J7" s="9">
        <f t="shared" si="0"/>
        <v>5786951</v>
      </c>
    </row>
    <row r="8" spans="1:10" ht="17.25" customHeight="1">
      <c r="A8" s="10" t="s">
        <v>34</v>
      </c>
      <c r="B8" s="11">
        <f>B9+B12</f>
        <v>372792</v>
      </c>
      <c r="C8" s="11">
        <f t="shared" ref="C8:I8" si="1">C9+C12</f>
        <v>467455</v>
      </c>
      <c r="D8" s="11">
        <f t="shared" si="1"/>
        <v>417459</v>
      </c>
      <c r="E8" s="11">
        <f t="shared" si="1"/>
        <v>303127</v>
      </c>
      <c r="F8" s="11">
        <f t="shared" si="1"/>
        <v>324029</v>
      </c>
      <c r="G8" s="11">
        <f t="shared" si="1"/>
        <v>449607</v>
      </c>
      <c r="H8" s="11">
        <f t="shared" si="1"/>
        <v>661541</v>
      </c>
      <c r="I8" s="11">
        <f t="shared" si="1"/>
        <v>349075</v>
      </c>
      <c r="J8" s="11">
        <f t="shared" ref="J8:J23" si="2">SUM(B8:I8)</f>
        <v>3345085</v>
      </c>
    </row>
    <row r="9" spans="1:10" ht="17.25" customHeight="1">
      <c r="A9" s="15" t="s">
        <v>19</v>
      </c>
      <c r="B9" s="13">
        <f>+B10+B11</f>
        <v>46092</v>
      </c>
      <c r="C9" s="13">
        <f t="shared" ref="C9:I9" si="3">+C10+C11</f>
        <v>61380</v>
      </c>
      <c r="D9" s="13">
        <f t="shared" si="3"/>
        <v>52044</v>
      </c>
      <c r="E9" s="13">
        <f t="shared" si="3"/>
        <v>37540</v>
      </c>
      <c r="F9" s="13">
        <f t="shared" si="3"/>
        <v>41104</v>
      </c>
      <c r="G9" s="13">
        <f t="shared" si="3"/>
        <v>49542</v>
      </c>
      <c r="H9" s="13">
        <f t="shared" si="3"/>
        <v>56131</v>
      </c>
      <c r="I9" s="13">
        <f t="shared" si="3"/>
        <v>53922</v>
      </c>
      <c r="J9" s="11">
        <f t="shared" si="2"/>
        <v>397755</v>
      </c>
    </row>
    <row r="10" spans="1:10" ht="17.25" customHeight="1">
      <c r="A10" s="31" t="s">
        <v>20</v>
      </c>
      <c r="B10" s="13">
        <v>46092</v>
      </c>
      <c r="C10" s="13">
        <v>61380</v>
      </c>
      <c r="D10" s="13">
        <v>52044</v>
      </c>
      <c r="E10" s="13">
        <v>37540</v>
      </c>
      <c r="F10" s="13">
        <v>41104</v>
      </c>
      <c r="G10" s="13">
        <v>49542</v>
      </c>
      <c r="H10" s="13">
        <v>56131</v>
      </c>
      <c r="I10" s="13">
        <v>53922</v>
      </c>
      <c r="J10" s="11">
        <f>SUM(B10:I10)</f>
        <v>397755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326700</v>
      </c>
      <c r="C12" s="17">
        <f t="shared" si="4"/>
        <v>406075</v>
      </c>
      <c r="D12" s="17">
        <f t="shared" si="4"/>
        <v>365415</v>
      </c>
      <c r="E12" s="17">
        <f t="shared" si="4"/>
        <v>265587</v>
      </c>
      <c r="F12" s="17">
        <f t="shared" si="4"/>
        <v>282925</v>
      </c>
      <c r="G12" s="17">
        <f t="shared" si="4"/>
        <v>400065</v>
      </c>
      <c r="H12" s="17">
        <f t="shared" si="4"/>
        <v>605410</v>
      </c>
      <c r="I12" s="17">
        <f t="shared" si="4"/>
        <v>295153</v>
      </c>
      <c r="J12" s="11">
        <f t="shared" si="2"/>
        <v>2947330</v>
      </c>
    </row>
    <row r="13" spans="1:10" ht="17.25" customHeight="1">
      <c r="A13" s="14" t="s">
        <v>22</v>
      </c>
      <c r="B13" s="13">
        <v>133915</v>
      </c>
      <c r="C13" s="13">
        <v>179608</v>
      </c>
      <c r="D13" s="13">
        <v>168129</v>
      </c>
      <c r="E13" s="13">
        <v>124821</v>
      </c>
      <c r="F13" s="13">
        <v>127292</v>
      </c>
      <c r="G13" s="13">
        <v>178098</v>
      </c>
      <c r="H13" s="13">
        <v>264316</v>
      </c>
      <c r="I13" s="13">
        <v>122788</v>
      </c>
      <c r="J13" s="11">
        <f t="shared" si="2"/>
        <v>1298967</v>
      </c>
    </row>
    <row r="14" spans="1:10" ht="17.25" customHeight="1">
      <c r="A14" s="14" t="s">
        <v>23</v>
      </c>
      <c r="B14" s="13">
        <v>141156</v>
      </c>
      <c r="C14" s="13">
        <v>156500</v>
      </c>
      <c r="D14" s="13">
        <v>140575</v>
      </c>
      <c r="E14" s="13">
        <v>98745</v>
      </c>
      <c r="F14" s="13">
        <v>114232</v>
      </c>
      <c r="G14" s="13">
        <v>163307</v>
      </c>
      <c r="H14" s="13">
        <v>266630</v>
      </c>
      <c r="I14" s="13">
        <v>125778</v>
      </c>
      <c r="J14" s="11">
        <f t="shared" si="2"/>
        <v>1206923</v>
      </c>
    </row>
    <row r="15" spans="1:10" ht="17.25" customHeight="1">
      <c r="A15" s="14" t="s">
        <v>24</v>
      </c>
      <c r="B15" s="13">
        <v>51629</v>
      </c>
      <c r="C15" s="13">
        <v>69967</v>
      </c>
      <c r="D15" s="13">
        <v>56711</v>
      </c>
      <c r="E15" s="13">
        <v>42021</v>
      </c>
      <c r="F15" s="13">
        <v>41401</v>
      </c>
      <c r="G15" s="13">
        <v>58660</v>
      </c>
      <c r="H15" s="13">
        <v>74464</v>
      </c>
      <c r="I15" s="13">
        <v>46587</v>
      </c>
      <c r="J15" s="11">
        <f t="shared" si="2"/>
        <v>441440</v>
      </c>
    </row>
    <row r="16" spans="1:10" ht="17.25" customHeight="1">
      <c r="A16" s="16" t="s">
        <v>25</v>
      </c>
      <c r="B16" s="11">
        <f>+B17+B18+B19</f>
        <v>213487</v>
      </c>
      <c r="C16" s="11">
        <f t="shared" ref="C16:I16" si="5">+C17+C18+C19</f>
        <v>235076</v>
      </c>
      <c r="D16" s="11">
        <f t="shared" si="5"/>
        <v>220886</v>
      </c>
      <c r="E16" s="11">
        <f t="shared" si="5"/>
        <v>177531</v>
      </c>
      <c r="F16" s="11">
        <f t="shared" si="5"/>
        <v>177163</v>
      </c>
      <c r="G16" s="11">
        <f t="shared" si="5"/>
        <v>294762</v>
      </c>
      <c r="H16" s="11">
        <f t="shared" si="5"/>
        <v>500796</v>
      </c>
      <c r="I16" s="11">
        <f t="shared" si="5"/>
        <v>179735</v>
      </c>
      <c r="J16" s="11">
        <f t="shared" si="2"/>
        <v>1999436</v>
      </c>
    </row>
    <row r="17" spans="1:10" ht="17.25" customHeight="1">
      <c r="A17" s="12" t="s">
        <v>26</v>
      </c>
      <c r="B17" s="13">
        <v>101451</v>
      </c>
      <c r="C17" s="13">
        <v>125774</v>
      </c>
      <c r="D17" s="13">
        <v>119624</v>
      </c>
      <c r="E17" s="13">
        <v>95340</v>
      </c>
      <c r="F17" s="13">
        <v>94077</v>
      </c>
      <c r="G17" s="13">
        <v>152695</v>
      </c>
      <c r="H17" s="13">
        <v>247053</v>
      </c>
      <c r="I17" s="13">
        <v>93198</v>
      </c>
      <c r="J17" s="11">
        <f t="shared" si="2"/>
        <v>1029212</v>
      </c>
    </row>
    <row r="18" spans="1:10" ht="17.25" customHeight="1">
      <c r="A18" s="12" t="s">
        <v>27</v>
      </c>
      <c r="B18" s="13">
        <v>84470</v>
      </c>
      <c r="C18" s="13">
        <v>78503</v>
      </c>
      <c r="D18" s="13">
        <v>73979</v>
      </c>
      <c r="E18" s="13">
        <v>59607</v>
      </c>
      <c r="F18" s="13">
        <v>63455</v>
      </c>
      <c r="G18" s="13">
        <v>108040</v>
      </c>
      <c r="H18" s="13">
        <v>202327</v>
      </c>
      <c r="I18" s="13">
        <v>65311</v>
      </c>
      <c r="J18" s="11">
        <f t="shared" si="2"/>
        <v>735692</v>
      </c>
    </row>
    <row r="19" spans="1:10" ht="17.25" customHeight="1">
      <c r="A19" s="12" t="s">
        <v>28</v>
      </c>
      <c r="B19" s="13">
        <v>27566</v>
      </c>
      <c r="C19" s="13">
        <v>30799</v>
      </c>
      <c r="D19" s="13">
        <v>27283</v>
      </c>
      <c r="E19" s="13">
        <v>22584</v>
      </c>
      <c r="F19" s="13">
        <v>19631</v>
      </c>
      <c r="G19" s="13">
        <v>34027</v>
      </c>
      <c r="H19" s="13">
        <v>51416</v>
      </c>
      <c r="I19" s="13">
        <v>21226</v>
      </c>
      <c r="J19" s="11">
        <f t="shared" si="2"/>
        <v>234532</v>
      </c>
    </row>
    <row r="20" spans="1:10" ht="17.25" customHeight="1">
      <c r="A20" s="16" t="s">
        <v>29</v>
      </c>
      <c r="B20" s="13">
        <v>40948</v>
      </c>
      <c r="C20" s="13">
        <v>62901</v>
      </c>
      <c r="D20" s="13">
        <v>70055</v>
      </c>
      <c r="E20" s="13">
        <v>56656</v>
      </c>
      <c r="F20" s="13">
        <v>47112</v>
      </c>
      <c r="G20" s="13">
        <v>59251</v>
      </c>
      <c r="H20" s="13">
        <v>64681</v>
      </c>
      <c r="I20" s="13">
        <v>32416</v>
      </c>
      <c r="J20" s="11">
        <f t="shared" si="2"/>
        <v>434020</v>
      </c>
    </row>
    <row r="21" spans="1:10" ht="17.25" customHeight="1">
      <c r="A21" s="12" t="s">
        <v>30</v>
      </c>
      <c r="B21" s="13">
        <f>ROUND(B$20*0.57,0)</f>
        <v>23340</v>
      </c>
      <c r="C21" s="13">
        <f>ROUND(C$20*0.57,0)</f>
        <v>35854</v>
      </c>
      <c r="D21" s="13">
        <f t="shared" ref="D21:I21" si="6">ROUND(D$20*0.57,0)</f>
        <v>39931</v>
      </c>
      <c r="E21" s="13">
        <f t="shared" si="6"/>
        <v>32294</v>
      </c>
      <c r="F21" s="13">
        <f t="shared" si="6"/>
        <v>26854</v>
      </c>
      <c r="G21" s="13">
        <f t="shared" si="6"/>
        <v>33773</v>
      </c>
      <c r="H21" s="13">
        <f t="shared" si="6"/>
        <v>36868</v>
      </c>
      <c r="I21" s="13">
        <f t="shared" si="6"/>
        <v>18477</v>
      </c>
      <c r="J21" s="11">
        <f t="shared" si="2"/>
        <v>247391</v>
      </c>
    </row>
    <row r="22" spans="1:10" ht="17.25" customHeight="1">
      <c r="A22" s="12" t="s">
        <v>31</v>
      </c>
      <c r="B22" s="13">
        <f>ROUND(B$20*0.43,0)</f>
        <v>17608</v>
      </c>
      <c r="C22" s="13">
        <f t="shared" ref="C22:I22" si="7">ROUND(C$20*0.43,0)</f>
        <v>27047</v>
      </c>
      <c r="D22" s="13">
        <f t="shared" si="7"/>
        <v>30124</v>
      </c>
      <c r="E22" s="13">
        <f t="shared" si="7"/>
        <v>24362</v>
      </c>
      <c r="F22" s="13">
        <f t="shared" si="7"/>
        <v>20258</v>
      </c>
      <c r="G22" s="13">
        <f t="shared" si="7"/>
        <v>25478</v>
      </c>
      <c r="H22" s="13">
        <f t="shared" si="7"/>
        <v>27813</v>
      </c>
      <c r="I22" s="13">
        <f t="shared" si="7"/>
        <v>13939</v>
      </c>
      <c r="J22" s="11">
        <f t="shared" si="2"/>
        <v>186629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8410</v>
      </c>
      <c r="J23" s="11">
        <f t="shared" si="2"/>
        <v>8410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2.70581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4.836E-2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7103.02</v>
      </c>
      <c r="J31" s="24">
        <f t="shared" ref="J31:J71" si="9">SUM(B31:I31)</f>
        <v>7103.02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1439380.94</v>
      </c>
      <c r="C43" s="23">
        <f t="shared" ref="C43:I43" si="10">+C44+C52</f>
        <v>2003146.27</v>
      </c>
      <c r="D43" s="23">
        <f t="shared" si="10"/>
        <v>1952546.08</v>
      </c>
      <c r="E43" s="23">
        <f t="shared" si="10"/>
        <v>1472835.2799999998</v>
      </c>
      <c r="F43" s="23">
        <f t="shared" si="10"/>
        <v>1301043.28</v>
      </c>
      <c r="G43" s="23">
        <f t="shared" si="10"/>
        <v>1952806.29</v>
      </c>
      <c r="H43" s="23">
        <f t="shared" si="10"/>
        <v>2566631.94</v>
      </c>
      <c r="I43" s="23">
        <f t="shared" si="10"/>
        <v>1311818.97</v>
      </c>
      <c r="J43" s="23">
        <f t="shared" si="9"/>
        <v>14000209.050000001</v>
      </c>
    </row>
    <row r="44" spans="1:10" ht="17.25" customHeight="1">
      <c r="A44" s="16" t="s">
        <v>52</v>
      </c>
      <c r="B44" s="24">
        <f>SUM(B45:B51)</f>
        <v>1424369.79</v>
      </c>
      <c r="C44" s="24">
        <f t="shared" ref="C44:J44" si="11">SUM(C45:C51)</f>
        <v>1982579.33</v>
      </c>
      <c r="D44" s="24">
        <f t="shared" si="11"/>
        <v>1932161</v>
      </c>
      <c r="E44" s="24">
        <f t="shared" si="11"/>
        <v>1453869.5899999999</v>
      </c>
      <c r="F44" s="24">
        <f t="shared" si="11"/>
        <v>1281770.26</v>
      </c>
      <c r="G44" s="24">
        <f t="shared" si="11"/>
        <v>1934795.51</v>
      </c>
      <c r="H44" s="24">
        <f t="shared" si="11"/>
        <v>2541276.98</v>
      </c>
      <c r="I44" s="24">
        <f t="shared" si="11"/>
        <v>1296645</v>
      </c>
      <c r="J44" s="24">
        <f t="shared" si="11"/>
        <v>13847467.460000001</v>
      </c>
    </row>
    <row r="45" spans="1:10" ht="17.25" customHeight="1">
      <c r="A45" s="37" t="s">
        <v>53</v>
      </c>
      <c r="B45" s="24">
        <f t="shared" ref="B45:I45" si="12">ROUND(B26*B7,2)</f>
        <v>1424369.79</v>
      </c>
      <c r="C45" s="24">
        <f t="shared" si="12"/>
        <v>1978182.46</v>
      </c>
      <c r="D45" s="24">
        <f t="shared" si="12"/>
        <v>1932161</v>
      </c>
      <c r="E45" s="24">
        <f t="shared" si="12"/>
        <v>1439464.21</v>
      </c>
      <c r="F45" s="24">
        <f t="shared" si="12"/>
        <v>1281770.26</v>
      </c>
      <c r="G45" s="24">
        <f t="shared" si="12"/>
        <v>1934795.51</v>
      </c>
      <c r="H45" s="24">
        <f t="shared" si="12"/>
        <v>2541276.98</v>
      </c>
      <c r="I45" s="24">
        <f t="shared" si="12"/>
        <v>1289541.98</v>
      </c>
      <c r="J45" s="24">
        <f t="shared" si="9"/>
        <v>13821562.190000001</v>
      </c>
    </row>
    <row r="46" spans="1:10" ht="17.25" customHeight="1">
      <c r="A46" s="37" t="s">
        <v>54</v>
      </c>
      <c r="B46" s="20">
        <v>0</v>
      </c>
      <c r="C46" s="24">
        <f>ROUND(C27*C7,2)</f>
        <v>4396.87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4396.87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25984.5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25984.5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-11579.12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-11579.12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7103.02</v>
      </c>
      <c r="J49" s="24">
        <f>SUM(B49:I49)</f>
        <v>7103.02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15011.15</v>
      </c>
      <c r="C52" s="39">
        <v>20566.939999999999</v>
      </c>
      <c r="D52" s="39">
        <v>20385.080000000002</v>
      </c>
      <c r="E52" s="39">
        <v>18965.689999999999</v>
      </c>
      <c r="F52" s="39">
        <v>19273.02</v>
      </c>
      <c r="G52" s="39">
        <v>18010.78</v>
      </c>
      <c r="H52" s="39">
        <v>25354.959999999999</v>
      </c>
      <c r="I52" s="39">
        <v>15173.97</v>
      </c>
      <c r="J52" s="39">
        <f>SUM(B52:I52)</f>
        <v>152741.59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+B57+B64+B83+B84</f>
        <v>-413441.38</v>
      </c>
      <c r="C56" s="38">
        <f t="shared" si="13"/>
        <v>-212590.28</v>
      </c>
      <c r="D56" s="38">
        <f t="shared" si="13"/>
        <v>-234033.26</v>
      </c>
      <c r="E56" s="38">
        <f t="shared" si="13"/>
        <v>-170389.62</v>
      </c>
      <c r="F56" s="38">
        <f t="shared" si="13"/>
        <v>-368256.88999999996</v>
      </c>
      <c r="G56" s="38">
        <f t="shared" si="13"/>
        <v>-419087.79000000004</v>
      </c>
      <c r="H56" s="38">
        <f t="shared" si="13"/>
        <v>-358365.21</v>
      </c>
      <c r="I56" s="38">
        <f t="shared" si="13"/>
        <v>-177472.16</v>
      </c>
      <c r="J56" s="38">
        <f t="shared" si="9"/>
        <v>-2353636.5900000003</v>
      </c>
    </row>
    <row r="57" spans="1:10" ht="18.75" customHeight="1">
      <c r="A57" s="16" t="s">
        <v>104</v>
      </c>
      <c r="B57" s="38">
        <f t="shared" ref="B57:I57" si="14">B58+B59+B60+B61+B62+B63</f>
        <v>-400022.39</v>
      </c>
      <c r="C57" s="38">
        <f t="shared" si="14"/>
        <v>-192891.01</v>
      </c>
      <c r="D57" s="38">
        <f t="shared" si="14"/>
        <v>-214519.33000000002</v>
      </c>
      <c r="E57" s="38">
        <f t="shared" si="14"/>
        <v>-112620</v>
      </c>
      <c r="F57" s="38">
        <f t="shared" si="14"/>
        <v>-353824.97</v>
      </c>
      <c r="G57" s="38">
        <f t="shared" si="14"/>
        <v>-400960.77</v>
      </c>
      <c r="H57" s="38">
        <f t="shared" si="14"/>
        <v>-331291.56</v>
      </c>
      <c r="I57" s="38">
        <f t="shared" si="14"/>
        <v>-164230.65</v>
      </c>
      <c r="J57" s="38">
        <f t="shared" si="9"/>
        <v>-2170360.6800000002</v>
      </c>
    </row>
    <row r="58" spans="1:10" ht="18.75" customHeight="1">
      <c r="A58" s="12" t="s">
        <v>105</v>
      </c>
      <c r="B58" s="38">
        <f>-ROUND(B9*$D$3,2)</f>
        <v>-138276</v>
      </c>
      <c r="C58" s="38">
        <f t="shared" ref="C58:I58" si="15">-ROUND(C9*$D$3,2)</f>
        <v>-184140</v>
      </c>
      <c r="D58" s="38">
        <f t="shared" si="15"/>
        <v>-156132</v>
      </c>
      <c r="E58" s="38">
        <f t="shared" si="15"/>
        <v>-112620</v>
      </c>
      <c r="F58" s="38">
        <f t="shared" si="15"/>
        <v>-123312</v>
      </c>
      <c r="G58" s="38">
        <f t="shared" si="15"/>
        <v>-148626</v>
      </c>
      <c r="H58" s="38">
        <f t="shared" si="15"/>
        <v>-168393</v>
      </c>
      <c r="I58" s="38">
        <f t="shared" si="15"/>
        <v>-161766</v>
      </c>
      <c r="J58" s="38">
        <f t="shared" si="9"/>
        <v>-1193265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-4665</v>
      </c>
      <c r="C60" s="52">
        <v>-1932</v>
      </c>
      <c r="D60" s="52">
        <v>-1782</v>
      </c>
      <c r="E60" s="20">
        <v>0</v>
      </c>
      <c r="F60" s="52">
        <v>-2652</v>
      </c>
      <c r="G60" s="52">
        <v>-2127</v>
      </c>
      <c r="H60" s="52">
        <v>-1287</v>
      </c>
      <c r="I60" s="52">
        <v>-315</v>
      </c>
      <c r="J60" s="38">
        <f t="shared" si="9"/>
        <v>-14760</v>
      </c>
    </row>
    <row r="61" spans="1:10" ht="18.75" customHeight="1">
      <c r="A61" s="12" t="s">
        <v>64</v>
      </c>
      <c r="B61" s="52">
        <v>-3600</v>
      </c>
      <c r="C61" s="52">
        <v>-717</v>
      </c>
      <c r="D61" s="52">
        <v>-1587</v>
      </c>
      <c r="E61" s="20">
        <v>0</v>
      </c>
      <c r="F61" s="52">
        <v>-2586</v>
      </c>
      <c r="G61" s="52">
        <v>-870</v>
      </c>
      <c r="H61" s="52">
        <v>-561</v>
      </c>
      <c r="I61" s="52">
        <v>-333</v>
      </c>
      <c r="J61" s="38">
        <f t="shared" si="9"/>
        <v>-10254</v>
      </c>
    </row>
    <row r="62" spans="1:10" ht="18.75" customHeight="1">
      <c r="A62" s="12" t="s">
        <v>65</v>
      </c>
      <c r="B62" s="52">
        <v>-253397.39</v>
      </c>
      <c r="C62" s="52">
        <v>-6074.01</v>
      </c>
      <c r="D62" s="52">
        <v>-54990.33</v>
      </c>
      <c r="E62" s="20">
        <v>0</v>
      </c>
      <c r="F62" s="52">
        <v>-225162.97</v>
      </c>
      <c r="G62" s="52">
        <v>-249281.77</v>
      </c>
      <c r="H62" s="52">
        <v>-161050.56</v>
      </c>
      <c r="I62" s="52">
        <v>-1816.65</v>
      </c>
      <c r="J62" s="38">
        <f>SUM(B62:I62)</f>
        <v>-951773.68</v>
      </c>
    </row>
    <row r="63" spans="1:10" ht="18.75" customHeight="1">
      <c r="A63" s="12" t="s">
        <v>66</v>
      </c>
      <c r="B63" s="52">
        <v>-84</v>
      </c>
      <c r="C63" s="52">
        <v>-28</v>
      </c>
      <c r="D63" s="20">
        <v>-28</v>
      </c>
      <c r="E63" s="20">
        <v>0</v>
      </c>
      <c r="F63" s="20">
        <v>-112</v>
      </c>
      <c r="G63" s="20">
        <v>-56</v>
      </c>
      <c r="H63" s="20">
        <v>0</v>
      </c>
      <c r="I63" s="20">
        <v>0</v>
      </c>
      <c r="J63" s="38">
        <f t="shared" si="9"/>
        <v>-308</v>
      </c>
    </row>
    <row r="64" spans="1:10" ht="18.75" customHeight="1">
      <c r="A64" s="16" t="s">
        <v>109</v>
      </c>
      <c r="B64" s="52">
        <f>SUM(B65:B82)</f>
        <v>-13418.99</v>
      </c>
      <c r="C64" s="52">
        <f t="shared" ref="C64:I64" si="16">SUM(C65:C82)</f>
        <v>-19699.27</v>
      </c>
      <c r="D64" s="52">
        <f t="shared" si="16"/>
        <v>-19513.93</v>
      </c>
      <c r="E64" s="52">
        <f t="shared" si="16"/>
        <v>-57769.619999999995</v>
      </c>
      <c r="F64" s="52">
        <f t="shared" si="16"/>
        <v>-14431.92</v>
      </c>
      <c r="G64" s="52">
        <f t="shared" si="16"/>
        <v>-18127.02</v>
      </c>
      <c r="H64" s="52">
        <f t="shared" si="16"/>
        <v>-27073.65</v>
      </c>
      <c r="I64" s="52">
        <f t="shared" si="16"/>
        <v>-13241.51</v>
      </c>
      <c r="J64" s="38">
        <f t="shared" si="9"/>
        <v>-183275.91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-1228.0899999999999</v>
      </c>
      <c r="F65" s="38">
        <v>-1518.02</v>
      </c>
      <c r="G65" s="20">
        <v>0</v>
      </c>
      <c r="H65" s="20">
        <v>0</v>
      </c>
      <c r="I65" s="20">
        <v>0</v>
      </c>
      <c r="J65" s="38">
        <f t="shared" si="9"/>
        <v>-2746.1099999999997</v>
      </c>
    </row>
    <row r="66" spans="1:10" ht="18.75" customHeight="1">
      <c r="A66" s="12" t="s">
        <v>68</v>
      </c>
      <c r="B66" s="20">
        <v>0</v>
      </c>
      <c r="C66" s="38">
        <v>-219.22</v>
      </c>
      <c r="D66" s="38">
        <v>-30.91</v>
      </c>
      <c r="E66" s="20">
        <v>0</v>
      </c>
      <c r="F66" s="20">
        <v>0</v>
      </c>
      <c r="G66" s="20">
        <v>0</v>
      </c>
      <c r="H66" s="38">
        <v>-30.91</v>
      </c>
      <c r="I66" s="20">
        <v>0</v>
      </c>
      <c r="J66" s="38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-13418.99</v>
      </c>
      <c r="C69" s="38">
        <v>-19480.05</v>
      </c>
      <c r="D69" s="38">
        <v>-18415.27</v>
      </c>
      <c r="E69" s="38">
        <v>-14251.7</v>
      </c>
      <c r="F69" s="38">
        <v>-12913.9</v>
      </c>
      <c r="G69" s="38">
        <v>-17746.37</v>
      </c>
      <c r="H69" s="38">
        <v>-27042.74</v>
      </c>
      <c r="I69" s="38">
        <v>-13241.51</v>
      </c>
      <c r="J69" s="53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110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f t="shared" ref="J83:J90" si="17">SUM(B83:I83)</f>
        <v>0</v>
      </c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f t="shared" si="17"/>
        <v>0</v>
      </c>
    </row>
    <row r="85" spans="1:10" ht="18.75" customHeight="1">
      <c r="A85" s="16"/>
      <c r="B85" s="21"/>
      <c r="C85" s="21"/>
      <c r="D85" s="21"/>
      <c r="E85" s="21"/>
      <c r="F85" s="21"/>
      <c r="G85" s="21"/>
      <c r="H85" s="21"/>
      <c r="I85" s="21"/>
      <c r="J85" s="21">
        <f t="shared" si="17"/>
        <v>0</v>
      </c>
    </row>
    <row r="86" spans="1:10" ht="18.75" customHeight="1">
      <c r="A86" s="16" t="s">
        <v>113</v>
      </c>
      <c r="B86" s="25">
        <f t="shared" ref="B86:I86" si="18">+B87+B88</f>
        <v>1025939.56</v>
      </c>
      <c r="C86" s="25">
        <f t="shared" si="18"/>
        <v>1790555.99</v>
      </c>
      <c r="D86" s="25">
        <f t="shared" si="18"/>
        <v>1718512.82</v>
      </c>
      <c r="E86" s="25">
        <f t="shared" si="18"/>
        <v>1302445.6599999997</v>
      </c>
      <c r="F86" s="25">
        <f t="shared" si="18"/>
        <v>932786.39</v>
      </c>
      <c r="G86" s="25">
        <f t="shared" si="18"/>
        <v>1533718.5</v>
      </c>
      <c r="H86" s="25">
        <f t="shared" si="18"/>
        <v>2208266.73</v>
      </c>
      <c r="I86" s="25">
        <f t="shared" si="18"/>
        <v>1134346.81</v>
      </c>
      <c r="J86" s="53">
        <f t="shared" si="17"/>
        <v>11646572.459999999</v>
      </c>
    </row>
    <row r="87" spans="1:10" ht="18.75" customHeight="1">
      <c r="A87" s="16" t="s">
        <v>112</v>
      </c>
      <c r="B87" s="25">
        <f>+B44+B57+B64+B83</f>
        <v>1010928.41</v>
      </c>
      <c r="C87" s="25">
        <f t="shared" ref="C87:I87" si="19">+C44+C57+C64+C83</f>
        <v>1769989.05</v>
      </c>
      <c r="D87" s="25">
        <f t="shared" si="19"/>
        <v>1698127.74</v>
      </c>
      <c r="E87" s="25">
        <f t="shared" si="19"/>
        <v>1283479.9699999997</v>
      </c>
      <c r="F87" s="25">
        <f t="shared" si="19"/>
        <v>913513.37</v>
      </c>
      <c r="G87" s="25">
        <f t="shared" si="19"/>
        <v>1515707.72</v>
      </c>
      <c r="H87" s="25">
        <f t="shared" si="19"/>
        <v>2182911.77</v>
      </c>
      <c r="I87" s="25">
        <f t="shared" si="19"/>
        <v>1119172.8400000001</v>
      </c>
      <c r="J87" s="53">
        <f t="shared" si="17"/>
        <v>11493830.869999999</v>
      </c>
    </row>
    <row r="88" spans="1:10" ht="18.75" customHeight="1">
      <c r="A88" s="16" t="s">
        <v>116</v>
      </c>
      <c r="B88" s="25">
        <f t="shared" ref="B88:I88" si="20">IF(+B52+B84+B89&lt;0,0,(B52+B84+B89))</f>
        <v>15011.15</v>
      </c>
      <c r="C88" s="25">
        <f t="shared" si="20"/>
        <v>20566.939999999999</v>
      </c>
      <c r="D88" s="25">
        <f t="shared" si="20"/>
        <v>20385.080000000002</v>
      </c>
      <c r="E88" s="20">
        <f t="shared" si="20"/>
        <v>18965.689999999999</v>
      </c>
      <c r="F88" s="25">
        <f t="shared" si="20"/>
        <v>19273.02</v>
      </c>
      <c r="G88" s="20">
        <f t="shared" si="20"/>
        <v>18010.78</v>
      </c>
      <c r="H88" s="25">
        <f t="shared" si="20"/>
        <v>25354.959999999999</v>
      </c>
      <c r="I88" s="20">
        <f t="shared" si="20"/>
        <v>15173.97</v>
      </c>
      <c r="J88" s="53">
        <f t="shared" si="17"/>
        <v>152741.59</v>
      </c>
    </row>
    <row r="89" spans="1:10" ht="18.75" customHeight="1">
      <c r="A89" s="16" t="s">
        <v>114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f t="shared" si="17"/>
        <v>0</v>
      </c>
    </row>
    <row r="90" spans="1:10" ht="18" customHeight="1">
      <c r="A90" s="16" t="s">
        <v>115</v>
      </c>
      <c r="B90" s="20">
        <f t="shared" ref="B90:I90" si="21">IF(+B84+B52+B89&gt;0,0,(B84+B52+B89))</f>
        <v>0</v>
      </c>
      <c r="C90" s="20">
        <f t="shared" si="21"/>
        <v>0</v>
      </c>
      <c r="D90" s="20">
        <f t="shared" si="21"/>
        <v>0</v>
      </c>
      <c r="E90" s="20">
        <f t="shared" si="21"/>
        <v>0</v>
      </c>
      <c r="F90" s="20">
        <f t="shared" si="21"/>
        <v>0</v>
      </c>
      <c r="G90" s="20">
        <f t="shared" si="21"/>
        <v>0</v>
      </c>
      <c r="H90" s="20">
        <f t="shared" si="21"/>
        <v>0</v>
      </c>
      <c r="I90" s="20">
        <f t="shared" si="21"/>
        <v>0</v>
      </c>
      <c r="J90" s="20">
        <f t="shared" si="17"/>
        <v>0</v>
      </c>
    </row>
    <row r="91" spans="1:10" ht="18.75" customHeight="1">
      <c r="A91" s="2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/>
    </row>
    <row r="92" spans="1:10" ht="18.75" customHeight="1">
      <c r="A92" s="40"/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/>
    </row>
    <row r="93" spans="1:10" ht="18.75" customHeight="1">
      <c r="A93" s="8"/>
      <c r="B93" s="50">
        <v>0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/>
    </row>
    <row r="94" spans="1:10" ht="18.75" customHeight="1">
      <c r="A94" s="26" t="s">
        <v>82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45">
        <f>SUM(J95:J115)</f>
        <v>11646572.459999999</v>
      </c>
    </row>
    <row r="95" spans="1:10" ht="18.75" customHeight="1">
      <c r="A95" s="27" t="s">
        <v>83</v>
      </c>
      <c r="B95" s="28">
        <v>128563.74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5">
        <f t="shared" ref="J95:J115" si="22">SUM(B95:I95)</f>
        <v>128563.74</v>
      </c>
    </row>
    <row r="96" spans="1:10" ht="18.75" customHeight="1">
      <c r="A96" s="27" t="s">
        <v>84</v>
      </c>
      <c r="B96" s="28">
        <v>897375.82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si="22"/>
        <v>897375.82</v>
      </c>
    </row>
    <row r="97" spans="1:10" ht="18.75" customHeight="1">
      <c r="A97" s="27" t="s">
        <v>85</v>
      </c>
      <c r="B97" s="44">
        <v>0</v>
      </c>
      <c r="C97" s="28">
        <f>+C86</f>
        <v>1790555.99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2"/>
        <v>1790555.99</v>
      </c>
    </row>
    <row r="98" spans="1:10" ht="18.75" customHeight="1">
      <c r="A98" s="27" t="s">
        <v>86</v>
      </c>
      <c r="B98" s="44">
        <v>0</v>
      </c>
      <c r="C98" s="44">
        <v>0</v>
      </c>
      <c r="D98" s="28">
        <f>+D86</f>
        <v>1718512.82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2"/>
        <v>1718512.82</v>
      </c>
    </row>
    <row r="99" spans="1:10" ht="18.75" customHeight="1">
      <c r="A99" s="27" t="s">
        <v>87</v>
      </c>
      <c r="B99" s="44">
        <v>0</v>
      </c>
      <c r="C99" s="44">
        <v>0</v>
      </c>
      <c r="D99" s="44">
        <v>0</v>
      </c>
      <c r="E99" s="28">
        <v>435099.71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2"/>
        <v>435099.71</v>
      </c>
    </row>
    <row r="100" spans="1:10" ht="18.75" customHeight="1">
      <c r="A100" s="27" t="s">
        <v>88</v>
      </c>
      <c r="B100" s="44">
        <v>0</v>
      </c>
      <c r="C100" s="44">
        <v>0</v>
      </c>
      <c r="D100" s="44">
        <v>0</v>
      </c>
      <c r="E100" s="28">
        <v>240149.72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2"/>
        <v>240149.72</v>
      </c>
    </row>
    <row r="101" spans="1:10" ht="18.75" customHeight="1">
      <c r="A101" s="27" t="s">
        <v>89</v>
      </c>
      <c r="B101" s="44">
        <v>0</v>
      </c>
      <c r="C101" s="44">
        <v>0</v>
      </c>
      <c r="D101" s="44">
        <v>0</v>
      </c>
      <c r="E101" s="28">
        <v>618853.61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2"/>
        <v>618853.61</v>
      </c>
    </row>
    <row r="102" spans="1:10" ht="18.75" customHeight="1">
      <c r="A102" s="27" t="s">
        <v>90</v>
      </c>
      <c r="B102" s="44">
        <v>0</v>
      </c>
      <c r="C102" s="44">
        <v>0</v>
      </c>
      <c r="D102" s="44">
        <v>0</v>
      </c>
      <c r="E102" s="28">
        <v>8342.6200000000008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2"/>
        <v>8342.6200000000008</v>
      </c>
    </row>
    <row r="103" spans="1:10" ht="18.75" customHeight="1">
      <c r="A103" s="27" t="s">
        <v>91</v>
      </c>
      <c r="B103" s="44">
        <v>0</v>
      </c>
      <c r="C103" s="44">
        <v>0</v>
      </c>
      <c r="D103" s="44">
        <v>0</v>
      </c>
      <c r="E103" s="44">
        <v>0</v>
      </c>
      <c r="F103" s="28">
        <f>+F86</f>
        <v>932786.39</v>
      </c>
      <c r="G103" s="44">
        <v>0</v>
      </c>
      <c r="H103" s="44">
        <v>0</v>
      </c>
      <c r="I103" s="44">
        <v>0</v>
      </c>
      <c r="J103" s="45">
        <f t="shared" si="22"/>
        <v>932786.39</v>
      </c>
    </row>
    <row r="104" spans="1:10" ht="18.75" customHeight="1">
      <c r="A104" s="27" t="s">
        <v>92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28">
        <v>210482.57</v>
      </c>
      <c r="H104" s="44">
        <v>0</v>
      </c>
      <c r="I104" s="44">
        <v>0</v>
      </c>
      <c r="J104" s="45">
        <f t="shared" si="22"/>
        <v>210482.57</v>
      </c>
    </row>
    <row r="105" spans="1:10" ht="18.75" customHeight="1">
      <c r="A105" s="27" t="s">
        <v>93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293552.48</v>
      </c>
      <c r="H105" s="44">
        <v>0</v>
      </c>
      <c r="I105" s="44">
        <v>0</v>
      </c>
      <c r="J105" s="45">
        <f t="shared" si="22"/>
        <v>293552.48</v>
      </c>
    </row>
    <row r="106" spans="1:10" ht="18.75" customHeight="1">
      <c r="A106" s="27" t="s">
        <v>94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438530.59</v>
      </c>
      <c r="H106" s="44">
        <v>0</v>
      </c>
      <c r="I106" s="44">
        <v>0</v>
      </c>
      <c r="J106" s="45">
        <f t="shared" si="22"/>
        <v>438530.59</v>
      </c>
    </row>
    <row r="107" spans="1:10" ht="18.75" customHeight="1">
      <c r="A107" s="27" t="s">
        <v>95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591152.86</v>
      </c>
      <c r="H107" s="44">
        <v>0</v>
      </c>
      <c r="I107" s="44">
        <v>0</v>
      </c>
      <c r="J107" s="45">
        <f t="shared" si="22"/>
        <v>591152.86</v>
      </c>
    </row>
    <row r="108" spans="1:10" ht="18.75" customHeight="1">
      <c r="A108" s="27" t="s">
        <v>96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28">
        <v>656003.13</v>
      </c>
      <c r="I108" s="44">
        <v>0</v>
      </c>
      <c r="J108" s="45">
        <f t="shared" si="22"/>
        <v>656003.13</v>
      </c>
    </row>
    <row r="109" spans="1:10" ht="18.75" customHeight="1">
      <c r="A109" s="27" t="s">
        <v>97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51554.89</v>
      </c>
      <c r="I109" s="44">
        <v>0</v>
      </c>
      <c r="J109" s="45">
        <f t="shared" si="22"/>
        <v>51554.89</v>
      </c>
    </row>
    <row r="110" spans="1:10" ht="18.75" customHeight="1">
      <c r="A110" s="27" t="s">
        <v>98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353156.52</v>
      </c>
      <c r="I110" s="44">
        <v>0</v>
      </c>
      <c r="J110" s="45">
        <f t="shared" si="22"/>
        <v>353156.52</v>
      </c>
    </row>
    <row r="111" spans="1:10" ht="18.75" customHeight="1">
      <c r="A111" s="27" t="s">
        <v>99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307119.26</v>
      </c>
      <c r="I111" s="44">
        <v>0</v>
      </c>
      <c r="J111" s="45">
        <f t="shared" si="22"/>
        <v>307119.26</v>
      </c>
    </row>
    <row r="112" spans="1:10" ht="18.75" customHeight="1">
      <c r="A112" s="27" t="s">
        <v>100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840432.93</v>
      </c>
      <c r="I112" s="44">
        <v>0</v>
      </c>
      <c r="J112" s="45">
        <f t="shared" si="22"/>
        <v>840432.93</v>
      </c>
    </row>
    <row r="113" spans="1:10" ht="18.75" customHeight="1">
      <c r="A113" s="27" t="s">
        <v>101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28">
        <v>76607.42</v>
      </c>
      <c r="J113" s="45">
        <f t="shared" si="22"/>
        <v>76607.42</v>
      </c>
    </row>
    <row r="114" spans="1:10" ht="18.75" customHeight="1">
      <c r="A114" s="27" t="s">
        <v>102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388130.62</v>
      </c>
      <c r="J114" s="45">
        <f t="shared" si="22"/>
        <v>388130.62</v>
      </c>
    </row>
    <row r="115" spans="1:10" ht="18.75" customHeight="1">
      <c r="A115" s="29" t="s">
        <v>103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7">
        <v>669608.77</v>
      </c>
      <c r="J115" s="48">
        <f t="shared" si="22"/>
        <v>669608.77</v>
      </c>
    </row>
    <row r="116" spans="1:10" ht="18.75" customHeight="1">
      <c r="A116" s="49"/>
      <c r="B116" s="56"/>
      <c r="C116" s="56"/>
      <c r="D116" s="56"/>
      <c r="E116" s="56"/>
      <c r="F116" s="56"/>
      <c r="G116" s="56"/>
      <c r="H116" s="56"/>
      <c r="I116" s="56"/>
      <c r="J116" s="57"/>
    </row>
    <row r="117" spans="1:10" ht="18.75" customHeight="1">
      <c r="A117" s="43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2"/>
    </row>
    <row r="121" spans="1:10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2013-08-26T19:19:32Z</dcterms:modified>
</cp:coreProperties>
</file>