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3"/>
  <c r="J84"/>
  <c r="J85"/>
  <c r="B88"/>
  <c r="C88"/>
  <c r="D88"/>
  <c r="E88"/>
  <c r="F88"/>
  <c r="G88"/>
  <c r="H88"/>
  <c r="I88"/>
  <c r="J88"/>
  <c r="J89"/>
  <c r="B90"/>
  <c r="C90"/>
  <c r="D90"/>
  <c r="E90"/>
  <c r="F90"/>
  <c r="G90"/>
  <c r="H90"/>
  <c r="I90"/>
  <c r="J90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H8" l="1"/>
  <c r="H7" s="1"/>
  <c r="H45" s="1"/>
  <c r="H44" s="1"/>
  <c r="F8"/>
  <c r="F7" s="1"/>
  <c r="F45" s="1"/>
  <c r="F44" s="1"/>
  <c r="D8"/>
  <c r="D7" s="1"/>
  <c r="D45" s="1"/>
  <c r="D44" s="1"/>
  <c r="B8"/>
  <c r="I8"/>
  <c r="I7" s="1"/>
  <c r="I45" s="1"/>
  <c r="I44" s="1"/>
  <c r="G8"/>
  <c r="G7" s="1"/>
  <c r="G45" s="1"/>
  <c r="G44" s="1"/>
  <c r="E8"/>
  <c r="E7" s="1"/>
  <c r="C8"/>
  <c r="C7" s="1"/>
  <c r="C56"/>
  <c r="H56"/>
  <c r="D56"/>
  <c r="I56"/>
  <c r="G56"/>
  <c r="F56"/>
  <c r="E56"/>
  <c r="J64"/>
  <c r="H43"/>
  <c r="H87"/>
  <c r="H86" s="1"/>
  <c r="F43"/>
  <c r="F87"/>
  <c r="F86" s="1"/>
  <c r="F103" s="1"/>
  <c r="J103" s="1"/>
  <c r="D43"/>
  <c r="D87"/>
  <c r="D86" s="1"/>
  <c r="D98" s="1"/>
  <c r="J98" s="1"/>
  <c r="J8"/>
  <c r="J7" s="1"/>
  <c r="B7"/>
  <c r="B45" s="1"/>
  <c r="J57"/>
  <c r="B56"/>
  <c r="J56" s="1"/>
  <c r="I87"/>
  <c r="I86" s="1"/>
  <c r="I43"/>
  <c r="G87"/>
  <c r="G86" s="1"/>
  <c r="G43"/>
  <c r="E48"/>
  <c r="J48" s="1"/>
  <c r="E45"/>
  <c r="C45"/>
  <c r="C46"/>
  <c r="J46" s="1"/>
  <c r="J9"/>
  <c r="E44" l="1"/>
  <c r="E87" s="1"/>
  <c r="E86" s="1"/>
  <c r="C44"/>
  <c r="J45"/>
  <c r="J44" s="1"/>
  <c r="B44"/>
  <c r="E43" l="1"/>
  <c r="B43"/>
  <c r="B87"/>
  <c r="C87"/>
  <c r="C86" s="1"/>
  <c r="C97" s="1"/>
  <c r="J97" s="1"/>
  <c r="J94" s="1"/>
  <c r="C43"/>
  <c r="J43" l="1"/>
  <c r="B86"/>
  <c r="J86" s="1"/>
  <c r="J87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<sst xmlns="http://schemas.openxmlformats.org/spreadsheetml/2006/main" count="120" uniqueCount="120">
  <si>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</si>
  <si>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</si>
  <si>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</si>
  <si>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</si>
  <si>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</si>
  <si>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</si>
  <si>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</si>
  <si>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</si>
  <si>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</si>
  <si>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</si>
  <si>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</si>
  <si>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</si>
  <si>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</si>
  <si>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</si>
  <si>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</si>
  <si>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</si>
  <si>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</si>
  <si>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</si>
  <si>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</si>
  <si>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</si>
  <si>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</si>
  <si>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</si>
  <si>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</si>
  <si>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</si>
  <si>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</si>
  <si>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</si>
  <si>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</si>
  <si>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</si>
  <si>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</si>
  <si>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</si>
  <si>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</si>
  <si>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</si>
  <si>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</si>
  <si>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</si>
  <si>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</si>
  <si>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</si>
  <si>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</si>
  <si>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</si>
  <si>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</si>
  <si>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</si>
  <si>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</si>
  <si>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</si>
  <si>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</si>
  <si>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</si>
  <si>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</si>
  <si>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</si>
  <si>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</si>
  <si>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</si>
  <si>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</si>
  <si>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</si>
  <si>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</si>
  <si>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</si>
  <si>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</si>
  <si>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</si>
  <si>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</si>
  <si>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</si>
  <si>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</si>
  <si>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</si>
  <si>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</si>
  <si>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</si>
  <si>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</si>
  <si>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</si>
  <si>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</si>
  <si>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</si>
  <si>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</si>
  <si>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</si>
  <si>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</si>
  <si>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</si>
  <si>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</si>
  <si>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</si>
  <si>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</si>
  <si>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</si>
  <si>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</si>
  <si>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</si>
  <si>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</si>
  <si>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</si>
  <si>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</si>
  <si>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</si>
  <si>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</si>
  <si>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</si>
  <si>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</si>
  <si>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</si>
  <si>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</si>
  <si>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</si>
  <si>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</si>
  <si>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</si>
  <si>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</si>
  <si>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</si>
  <si>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</si>
  <si>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</si>
  <si>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</si>
  <si>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</si>
  <si>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</si>
  <si>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</si>
  <si>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</si>
  <si>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</si>
  <si>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</si>
  <si>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</si>
  <si>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</si>
  <si>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</si>
  <si>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</si>
  <si>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</si>
  <si>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</si>
  <si>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</si>
  <si>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</si>
  <si>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</si>
  <si>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</si>
  <si>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</si>
  <si>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</si>
  <si>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</si>
  <si>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</si>
  <si>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</si>
  <si>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</si>
  <si>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</si>
  <si>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</si>
  <si>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OPERAÇÃO 27/08/13 - VENCIMENTO 03/09/13</t>
  </si>
  <si>
    <t>8.6. Empresa de Transportes Itaquera Brasil S.A - Garagem Tiradentes</t>
  </si>
  <si>
    <t>8.7. Empresa de Transportes Itaquera Brasil S.A - Garagem Pêssego</t>
  </si>
  <si>
    <t xml:space="preserve">6.3. Revisão de Remuneração pelo Transporte Coletivo </t>
  </si>
  <si>
    <t xml:space="preserve">6.4. Revisão de Remuneração pelo Serviço Atende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</si>
</sst>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611083</v>
      </c>
      <c r="C7" s="9">
        <f t="shared" si="0"/>
        <v>744785</v>
      </c>
      <c r="D7" s="9">
        <f t="shared" si="0"/>
        <v>685369</v>
      </c>
      <c r="E7" s="9">
        <f t="shared" si="0"/>
        <v>507601</v>
      </c>
      <c r="F7" s="9">
        <f t="shared" si="0"/>
        <v>530564</v>
      </c>
      <c r="G7" s="9">
        <f t="shared" si="0"/>
        <v>782993</v>
      </c>
      <c r="H7" s="9">
        <f t="shared" si="0"/>
        <v>1210528</v>
      </c>
      <c r="I7" s="9">
        <f t="shared" si="0"/>
        <v>559154</v>
      </c>
      <c r="J7" s="9">
        <f t="shared" si="0"/>
        <v>5632077</v>
      </c>
    </row>
    <row r="8" spans="1:10" ht="17.25" customHeight="1">
      <c r="A8" s="10" t="s">
        <v>34</v>
      </c>
      <c r="B8" s="11">
        <f>B9+B12</f>
        <v>363145</v>
      </c>
      <c r="C8" s="11">
        <f t="shared" ref="C8:I8" si="1">C9+C12</f>
        <v>454319</v>
      </c>
      <c r="D8" s="11">
        <f t="shared" si="1"/>
        <v>404220</v>
      </c>
      <c r="E8" s="11">
        <f t="shared" si="1"/>
        <v>286533</v>
      </c>
      <c r="F8" s="11">
        <f t="shared" si="1"/>
        <v>313868</v>
      </c>
      <c r="G8" s="11">
        <f t="shared" si="1"/>
        <v>439041</v>
      </c>
      <c r="H8" s="11">
        <f t="shared" si="1"/>
        <v>652328</v>
      </c>
      <c r="I8" s="11">
        <f t="shared" si="1"/>
        <v>344075</v>
      </c>
      <c r="J8" s="11">
        <f t="shared" ref="J8:J23" si="2">SUM(B8:I8)</f>
        <v>3257529</v>
      </c>
    </row>
    <row r="9" spans="1:10" ht="17.25" customHeight="1">
      <c r="A9" s="15" t="s">
        <v>19</v>
      </c>
      <c r="B9" s="13">
        <f>+B10+B11</f>
        <v>45075</v>
      </c>
      <c r="C9" s="13">
        <f t="shared" ref="C9:I9" si="3">+C10+C11</f>
        <v>59769</v>
      </c>
      <c r="D9" s="13">
        <f t="shared" si="3"/>
        <v>50224</v>
      </c>
      <c r="E9" s="13">
        <f t="shared" si="3"/>
        <v>34226</v>
      </c>
      <c r="F9" s="13">
        <f t="shared" si="3"/>
        <v>38104</v>
      </c>
      <c r="G9" s="13">
        <f t="shared" si="3"/>
        <v>48814</v>
      </c>
      <c r="H9" s="13">
        <f t="shared" si="3"/>
        <v>56118</v>
      </c>
      <c r="I9" s="13">
        <f t="shared" si="3"/>
        <v>53509</v>
      </c>
      <c r="J9" s="11">
        <f t="shared" si="2"/>
        <v>385839</v>
      </c>
    </row>
    <row r="10" spans="1:10" ht="17.25" customHeight="1">
      <c r="A10" s="31" t="s">
        <v>20</v>
      </c>
      <c r="B10" s="13">
        <v>45075</v>
      </c>
      <c r="C10" s="13">
        <v>59769</v>
      </c>
      <c r="D10" s="13">
        <v>50224</v>
      </c>
      <c r="E10" s="13">
        <v>34226</v>
      </c>
      <c r="F10" s="13">
        <v>38104</v>
      </c>
      <c r="G10" s="13">
        <v>48814</v>
      </c>
      <c r="H10" s="13">
        <v>56118</v>
      </c>
      <c r="I10" s="13">
        <v>53509</v>
      </c>
      <c r="J10" s="11">
        <f>SUM(B10:I10)</f>
        <v>385839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318070</v>
      </c>
      <c r="C12" s="17">
        <f t="shared" si="4"/>
        <v>394550</v>
      </c>
      <c r="D12" s="17">
        <f t="shared" si="4"/>
        <v>353996</v>
      </c>
      <c r="E12" s="17">
        <f t="shared" si="4"/>
        <v>252307</v>
      </c>
      <c r="F12" s="17">
        <f t="shared" si="4"/>
        <v>275764</v>
      </c>
      <c r="G12" s="17">
        <f t="shared" si="4"/>
        <v>390227</v>
      </c>
      <c r="H12" s="17">
        <f t="shared" si="4"/>
        <v>596210</v>
      </c>
      <c r="I12" s="17">
        <f t="shared" si="4"/>
        <v>290566</v>
      </c>
      <c r="J12" s="11">
        <f t="shared" si="2"/>
        <v>2871690</v>
      </c>
    </row>
    <row r="13" spans="1:10" ht="17.25" customHeight="1">
      <c r="A13" s="14" t="s">
        <v>22</v>
      </c>
      <c r="B13" s="13">
        <v>140112</v>
      </c>
      <c r="C13" s="13">
        <v>185330</v>
      </c>
      <c r="D13" s="13">
        <v>172718</v>
      </c>
      <c r="E13" s="13">
        <v>126020</v>
      </c>
      <c r="F13" s="13">
        <v>130937</v>
      </c>
      <c r="G13" s="13">
        <v>185557</v>
      </c>
      <c r="H13" s="13">
        <v>277498</v>
      </c>
      <c r="I13" s="13">
        <v>128206</v>
      </c>
      <c r="J13" s="11">
        <f t="shared" si="2"/>
        <v>1346378</v>
      </c>
    </row>
    <row r="14" spans="1:10" ht="17.25" customHeight="1">
      <c r="A14" s="14" t="s">
        <v>23</v>
      </c>
      <c r="B14" s="13">
        <v>129673</v>
      </c>
      <c r="C14" s="13">
        <v>144137</v>
      </c>
      <c r="D14" s="13">
        <v>128765</v>
      </c>
      <c r="E14" s="13">
        <v>87997</v>
      </c>
      <c r="F14" s="13">
        <v>106188</v>
      </c>
      <c r="G14" s="13">
        <v>150155</v>
      </c>
      <c r="H14" s="13">
        <v>249182</v>
      </c>
      <c r="I14" s="13">
        <v>119090</v>
      </c>
      <c r="J14" s="11">
        <f t="shared" si="2"/>
        <v>1115187</v>
      </c>
    </row>
    <row r="15" spans="1:10" ht="17.25" customHeight="1">
      <c r="A15" s="14" t="s">
        <v>24</v>
      </c>
      <c r="B15" s="13">
        <v>48285</v>
      </c>
      <c r="C15" s="13">
        <v>65083</v>
      </c>
      <c r="D15" s="13">
        <v>52513</v>
      </c>
      <c r="E15" s="13">
        <v>38290</v>
      </c>
      <c r="F15" s="13">
        <v>38639</v>
      </c>
      <c r="G15" s="13">
        <v>54515</v>
      </c>
      <c r="H15" s="13">
        <v>69530</v>
      </c>
      <c r="I15" s="13">
        <v>43270</v>
      </c>
      <c r="J15" s="11">
        <f t="shared" si="2"/>
        <v>410125</v>
      </c>
    </row>
    <row r="16" spans="1:10" ht="17.25" customHeight="1">
      <c r="A16" s="16" t="s">
        <v>25</v>
      </c>
      <c r="B16" s="11">
        <f>+B17+B18+B19</f>
        <v>208234</v>
      </c>
      <c r="C16" s="11">
        <f t="shared" ref="C16:I16" si="5">+C17+C18+C19</f>
        <v>229701</v>
      </c>
      <c r="D16" s="11">
        <f t="shared" si="5"/>
        <v>214551</v>
      </c>
      <c r="E16" s="11">
        <f t="shared" si="5"/>
        <v>169198</v>
      </c>
      <c r="F16" s="11">
        <f t="shared" si="5"/>
        <v>172502</v>
      </c>
      <c r="G16" s="11">
        <f t="shared" si="5"/>
        <v>287615</v>
      </c>
      <c r="H16" s="11">
        <f t="shared" si="5"/>
        <v>495445</v>
      </c>
      <c r="I16" s="11">
        <f t="shared" si="5"/>
        <v>176579</v>
      </c>
      <c r="J16" s="11">
        <f t="shared" si="2"/>
        <v>1953825</v>
      </c>
    </row>
    <row r="17" spans="1:10" ht="17.25" customHeight="1">
      <c r="A17" s="12" t="s">
        <v>26</v>
      </c>
      <c r="B17" s="13">
        <v>107415</v>
      </c>
      <c r="C17" s="13">
        <v>131210</v>
      </c>
      <c r="D17" s="13">
        <v>123865</v>
      </c>
      <c r="E17" s="13">
        <v>96999</v>
      </c>
      <c r="F17" s="13">
        <v>97017</v>
      </c>
      <c r="G17" s="13">
        <v>159627</v>
      </c>
      <c r="H17" s="13">
        <v>262322</v>
      </c>
      <c r="I17" s="13">
        <v>97718</v>
      </c>
      <c r="J17" s="11">
        <f t="shared" si="2"/>
        <v>1076173</v>
      </c>
    </row>
    <row r="18" spans="1:10" ht="17.25" customHeight="1">
      <c r="A18" s="12" t="s">
        <v>27</v>
      </c>
      <c r="B18" s="13">
        <v>75071</v>
      </c>
      <c r="C18" s="13">
        <v>69744</v>
      </c>
      <c r="D18" s="13">
        <v>65787</v>
      </c>
      <c r="E18" s="13">
        <v>51716</v>
      </c>
      <c r="F18" s="13">
        <v>57088</v>
      </c>
      <c r="G18" s="13">
        <v>96956</v>
      </c>
      <c r="H18" s="13">
        <v>185557</v>
      </c>
      <c r="I18" s="13">
        <v>59021</v>
      </c>
      <c r="J18" s="11">
        <f t="shared" si="2"/>
        <v>660940</v>
      </c>
    </row>
    <row r="19" spans="1:10" ht="17.25" customHeight="1">
      <c r="A19" s="12" t="s">
        <v>28</v>
      </c>
      <c r="B19" s="13">
        <v>25748</v>
      </c>
      <c r="C19" s="13">
        <v>28747</v>
      </c>
      <c r="D19" s="13">
        <v>24899</v>
      </c>
      <c r="E19" s="13">
        <v>20483</v>
      </c>
      <c r="F19" s="13">
        <v>18397</v>
      </c>
      <c r="G19" s="13">
        <v>31032</v>
      </c>
      <c r="H19" s="13">
        <v>47566</v>
      </c>
      <c r="I19" s="13">
        <v>19840</v>
      </c>
      <c r="J19" s="11">
        <f t="shared" si="2"/>
        <v>216712</v>
      </c>
    </row>
    <row r="20" spans="1:10" ht="17.25" customHeight="1">
      <c r="A20" s="16" t="s">
        <v>29</v>
      </c>
      <c r="B20" s="13">
        <v>39704</v>
      </c>
      <c r="C20" s="13">
        <v>60765</v>
      </c>
      <c r="D20" s="13">
        <v>66598</v>
      </c>
      <c r="E20" s="13">
        <v>51870</v>
      </c>
      <c r="F20" s="13">
        <v>44194</v>
      </c>
      <c r="G20" s="13">
        <v>56337</v>
      </c>
      <c r="H20" s="13">
        <v>62755</v>
      </c>
      <c r="I20" s="13">
        <v>30643</v>
      </c>
      <c r="J20" s="11">
        <f t="shared" si="2"/>
        <v>412866</v>
      </c>
    </row>
    <row r="21" spans="1:10" ht="17.25" customHeight="1">
      <c r="A21" s="12" t="s">
        <v>30</v>
      </c>
      <c r="B21" s="13">
        <f>ROUND(B$20*0.57,0)</f>
        <v>22631</v>
      </c>
      <c r="C21" s="13">
        <f>ROUND(C$20*0.57,0)</f>
        <v>34636</v>
      </c>
      <c r="D21" s="13">
        <f t="shared" ref="D21:I21" si="6">ROUND(D$20*0.57,0)</f>
        <v>37961</v>
      </c>
      <c r="E21" s="13">
        <f t="shared" si="6"/>
        <v>29566</v>
      </c>
      <c r="F21" s="13">
        <f t="shared" si="6"/>
        <v>25191</v>
      </c>
      <c r="G21" s="13">
        <f t="shared" si="6"/>
        <v>32112</v>
      </c>
      <c r="H21" s="13">
        <f t="shared" si="6"/>
        <v>35770</v>
      </c>
      <c r="I21" s="13">
        <f t="shared" si="6"/>
        <v>17467</v>
      </c>
      <c r="J21" s="11">
        <f t="shared" si="2"/>
        <v>235334</v>
      </c>
    </row>
    <row r="22" spans="1:10" ht="17.25" customHeight="1">
      <c r="A22" s="12" t="s">
        <v>31</v>
      </c>
      <c r="B22" s="13">
        <f>ROUND(B$20*0.43,0)</f>
        <v>17073</v>
      </c>
      <c r="C22" s="13">
        <f t="shared" ref="C22:I22" si="7">ROUND(C$20*0.43,0)</f>
        <v>26129</v>
      </c>
      <c r="D22" s="13">
        <f t="shared" si="7"/>
        <v>28637</v>
      </c>
      <c r="E22" s="13">
        <f t="shared" si="7"/>
        <v>22304</v>
      </c>
      <c r="F22" s="13">
        <f t="shared" si="7"/>
        <v>19003</v>
      </c>
      <c r="G22" s="13">
        <f t="shared" si="7"/>
        <v>24225</v>
      </c>
      <c r="H22" s="13">
        <f t="shared" si="7"/>
        <v>26985</v>
      </c>
      <c r="I22" s="13">
        <f t="shared" si="7"/>
        <v>13176</v>
      </c>
      <c r="J22" s="11">
        <f t="shared" si="2"/>
        <v>177532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7857</v>
      </c>
      <c r="J23" s="11">
        <f t="shared" si="2"/>
        <v>7857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2.71387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5.6419999999999998E-2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8354.9</v>
      </c>
      <c r="J31" s="24">
        <f t="shared" ref="J31:J69" si="9">SUM(B31:I31)</f>
        <v>8354.9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1402719.5299999998</v>
      </c>
      <c r="C43" s="23">
        <f t="shared" ref="C43:I43" si="10">+C44+C52</f>
        <v>1949667.56</v>
      </c>
      <c r="D43" s="23">
        <f t="shared" si="10"/>
        <v>1889729.03</v>
      </c>
      <c r="E43" s="23">
        <f t="shared" si="10"/>
        <v>1396528.82</v>
      </c>
      <c r="F43" s="23">
        <f t="shared" si="10"/>
        <v>1259572.48</v>
      </c>
      <c r="G43" s="23">
        <f t="shared" si="10"/>
        <v>1903144.73</v>
      </c>
      <c r="H43" s="23">
        <f t="shared" si="10"/>
        <v>2532479.5</v>
      </c>
      <c r="I43" s="23">
        <f t="shared" si="10"/>
        <v>1289341.7</v>
      </c>
      <c r="J43" s="23">
        <f t="shared" si="9"/>
        <v>13623183.35</v>
      </c>
    </row>
    <row r="44" spans="1:10" ht="17.25" customHeight="1">
      <c r="A44" s="16" t="s">
        <v>52</v>
      </c>
      <c r="B44" s="24">
        <f>SUM(B45:B51)</f>
        <v>1387708.38</v>
      </c>
      <c r="C44" s="24">
        <f t="shared" ref="C44:J44" si="11">SUM(C45:C51)</f>
        <v>1929100.62</v>
      </c>
      <c r="D44" s="24">
        <f t="shared" si="11"/>
        <v>1869343.95</v>
      </c>
      <c r="E44" s="24">
        <f t="shared" si="11"/>
        <v>1377563.1300000001</v>
      </c>
      <c r="F44" s="24">
        <f t="shared" si="11"/>
        <v>1240299.46</v>
      </c>
      <c r="G44" s="24">
        <f t="shared" si="11"/>
        <v>1885133.95</v>
      </c>
      <c r="H44" s="24">
        <f t="shared" si="11"/>
        <v>2507124.54</v>
      </c>
      <c r="I44" s="24">
        <f t="shared" si="11"/>
        <v>1274167.73</v>
      </c>
      <c r="J44" s="24">
        <f t="shared" si="11"/>
        <v>13470441.76</v>
      </c>
    </row>
    <row r="45" spans="1:10" ht="17.25" customHeight="1">
      <c r="A45" s="37" t="s">
        <v>53</v>
      </c>
      <c r="B45" s="24">
        <f t="shared" ref="B45:I45" si="12">ROUND(B26*B7,2)</f>
        <v>1387708.38</v>
      </c>
      <c r="C45" s="24">
        <f t="shared" si="12"/>
        <v>1924822.35</v>
      </c>
      <c r="D45" s="24">
        <f t="shared" si="12"/>
        <v>1869343.95</v>
      </c>
      <c r="E45" s="24">
        <f t="shared" si="12"/>
        <v>1359863.08</v>
      </c>
      <c r="F45" s="24">
        <f t="shared" si="12"/>
        <v>1240299.46</v>
      </c>
      <c r="G45" s="24">
        <f t="shared" si="12"/>
        <v>1885133.95</v>
      </c>
      <c r="H45" s="24">
        <f t="shared" si="12"/>
        <v>2507124.54</v>
      </c>
      <c r="I45" s="24">
        <f t="shared" si="12"/>
        <v>1265812.83</v>
      </c>
      <c r="J45" s="24">
        <f t="shared" si="9"/>
        <v>13440108.540000001</v>
      </c>
    </row>
    <row r="46" spans="1:10" ht="17.25" customHeight="1">
      <c r="A46" s="37" t="s">
        <v>54</v>
      </c>
      <c r="B46" s="20">
        <v>0</v>
      </c>
      <c r="C46" s="24">
        <f>ROUND(C27*C7,2)</f>
        <v>4278.2700000000004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4278.2700000000004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28638.85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28638.85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-10938.8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-10938.8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8354.9</v>
      </c>
      <c r="J49" s="24">
        <f>SUM(B49:I49)</f>
        <v>8354.9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+B57+B64+B83+B84</f>
        <v>-481978.02</v>
      </c>
      <c r="C56" s="38">
        <f t="shared" si="13"/>
        <v>-208376.46</v>
      </c>
      <c r="D56" s="38">
        <f t="shared" si="13"/>
        <v>-260236.93</v>
      </c>
      <c r="E56" s="38">
        <f t="shared" si="13"/>
        <v>-160109.47999999998</v>
      </c>
      <c r="F56" s="38">
        <f t="shared" si="13"/>
        <v>-413470.17</v>
      </c>
      <c r="G56" s="38">
        <f t="shared" si="13"/>
        <v>-472123.16000000003</v>
      </c>
      <c r="H56" s="38">
        <f t="shared" si="13"/>
        <v>-406694.71</v>
      </c>
      <c r="I56" s="38">
        <f t="shared" si="13"/>
        <v>-175018.01</v>
      </c>
      <c r="J56" s="38">
        <f t="shared" si="9"/>
        <v>-2578006.9399999995</v>
      </c>
    </row>
    <row r="57" spans="1:10" ht="18.75" customHeight="1">
      <c r="A57" s="16" t="s">
        <v>102</v>
      </c>
      <c r="B57" s="38">
        <f t="shared" ref="B57:I57" si="14">B58+B59+B60+B61+B62+B63</f>
        <v>-468559.03</v>
      </c>
      <c r="C57" s="38">
        <f t="shared" si="14"/>
        <v>-188677.19</v>
      </c>
      <c r="D57" s="38">
        <f t="shared" si="14"/>
        <v>-240723</v>
      </c>
      <c r="E57" s="38">
        <f t="shared" si="14"/>
        <v>-102678</v>
      </c>
      <c r="F57" s="38">
        <f t="shared" si="14"/>
        <v>-399038.25</v>
      </c>
      <c r="G57" s="38">
        <f t="shared" si="14"/>
        <v>-453996.14</v>
      </c>
      <c r="H57" s="38">
        <f t="shared" si="14"/>
        <v>-379621.06</v>
      </c>
      <c r="I57" s="38">
        <f t="shared" si="14"/>
        <v>-161776.5</v>
      </c>
      <c r="J57" s="38">
        <f t="shared" si="9"/>
        <v>-2395069.17</v>
      </c>
    </row>
    <row r="58" spans="1:10" ht="18.75" customHeight="1">
      <c r="A58" s="12" t="s">
        <v>103</v>
      </c>
      <c r="B58" s="38">
        <f>-ROUND(B9*$D$3,2)</f>
        <v>-135225</v>
      </c>
      <c r="C58" s="38">
        <f t="shared" ref="C58:I58" si="15">-ROUND(C9*$D$3,2)</f>
        <v>-179307</v>
      </c>
      <c r="D58" s="38">
        <f t="shared" si="15"/>
        <v>-150672</v>
      </c>
      <c r="E58" s="38">
        <f t="shared" si="15"/>
        <v>-102678</v>
      </c>
      <c r="F58" s="38">
        <f t="shared" si="15"/>
        <v>-114312</v>
      </c>
      <c r="G58" s="38">
        <f t="shared" si="15"/>
        <v>-146442</v>
      </c>
      <c r="H58" s="38">
        <f t="shared" si="15"/>
        <v>-168354</v>
      </c>
      <c r="I58" s="38">
        <f t="shared" si="15"/>
        <v>-160527</v>
      </c>
      <c r="J58" s="38">
        <f t="shared" si="9"/>
        <v>-1157517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-4374</v>
      </c>
      <c r="C60" s="52">
        <v>-1446</v>
      </c>
      <c r="D60" s="52">
        <v>-1854</v>
      </c>
      <c r="E60" s="20">
        <v>0</v>
      </c>
      <c r="F60" s="52">
        <v>-2652</v>
      </c>
      <c r="G60" s="52">
        <v>-1953</v>
      </c>
      <c r="H60" s="52">
        <v>-993</v>
      </c>
      <c r="I60" s="52">
        <v>-198</v>
      </c>
      <c r="J60" s="38">
        <f t="shared" si="9"/>
        <v>-13470</v>
      </c>
    </row>
    <row r="61" spans="1:10" ht="18.75" customHeight="1">
      <c r="A61" s="12" t="s">
        <v>64</v>
      </c>
      <c r="B61" s="52">
        <v>-3552</v>
      </c>
      <c r="C61" s="52">
        <v>-1101</v>
      </c>
      <c r="D61" s="52">
        <v>-1557</v>
      </c>
      <c r="E61" s="20">
        <v>0</v>
      </c>
      <c r="F61" s="52">
        <v>-2139</v>
      </c>
      <c r="G61" s="52">
        <v>-669</v>
      </c>
      <c r="H61" s="52">
        <v>-588</v>
      </c>
      <c r="I61" s="52">
        <v>-213</v>
      </c>
      <c r="J61" s="38">
        <f t="shared" si="9"/>
        <v>-9819</v>
      </c>
    </row>
    <row r="62" spans="1:10" ht="18.75" customHeight="1">
      <c r="A62" s="12" t="s">
        <v>65</v>
      </c>
      <c r="B62" s="52">
        <v>-325324.03000000003</v>
      </c>
      <c r="C62" s="52">
        <v>-6823.19</v>
      </c>
      <c r="D62" s="52">
        <v>-86612</v>
      </c>
      <c r="E62" s="20">
        <v>0</v>
      </c>
      <c r="F62" s="52">
        <v>-279599.25</v>
      </c>
      <c r="G62" s="52">
        <v>-304932.14</v>
      </c>
      <c r="H62" s="52">
        <v>-209686.06</v>
      </c>
      <c r="I62" s="52">
        <v>-838.5</v>
      </c>
      <c r="J62" s="38">
        <f>SUM(B62:I62)</f>
        <v>-1213815.17</v>
      </c>
    </row>
    <row r="63" spans="1:10" ht="18.75" customHeight="1">
      <c r="A63" s="12" t="s">
        <v>66</v>
      </c>
      <c r="B63" s="52">
        <v>-84</v>
      </c>
      <c r="C63" s="20">
        <v>0</v>
      </c>
      <c r="D63" s="20">
        <v>-28</v>
      </c>
      <c r="E63" s="20">
        <v>0</v>
      </c>
      <c r="F63" s="20">
        <v>-336</v>
      </c>
      <c r="G63" s="20">
        <v>0</v>
      </c>
      <c r="H63" s="20">
        <v>0</v>
      </c>
      <c r="I63" s="20">
        <v>0</v>
      </c>
      <c r="J63" s="38">
        <f t="shared" si="9"/>
        <v>-448</v>
      </c>
    </row>
    <row r="64" spans="1:10" ht="18.75" customHeight="1">
      <c r="A64" s="16" t="s">
        <v>107</v>
      </c>
      <c r="B64" s="52">
        <f>SUM(B65:B82)</f>
        <v>-13418.99</v>
      </c>
      <c r="C64" s="52">
        <f t="shared" ref="C64:I64" si="16">SUM(C65:C82)</f>
        <v>-19699.27</v>
      </c>
      <c r="D64" s="52">
        <f t="shared" si="16"/>
        <v>-19513.93</v>
      </c>
      <c r="E64" s="52">
        <f t="shared" si="16"/>
        <v>-57431.479999999996</v>
      </c>
      <c r="F64" s="52">
        <f t="shared" si="16"/>
        <v>-14431.92</v>
      </c>
      <c r="G64" s="52">
        <f t="shared" si="16"/>
        <v>-18127.02</v>
      </c>
      <c r="H64" s="52">
        <f t="shared" si="16"/>
        <v>-27073.65</v>
      </c>
      <c r="I64" s="52">
        <f t="shared" si="16"/>
        <v>-13241.51</v>
      </c>
      <c r="J64" s="38">
        <f t="shared" si="9"/>
        <v>-182937.77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-889.95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-2407.9700000000003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-13418.99</v>
      </c>
      <c r="C69" s="38">
        <v>-19480.05</v>
      </c>
      <c r="D69" s="38">
        <v>-18415.27</v>
      </c>
      <c r="E69" s="38">
        <v>-14251.7</v>
      </c>
      <c r="F69" s="38">
        <v>-12913.9</v>
      </c>
      <c r="G69" s="38">
        <v>-17746.37</v>
      </c>
      <c r="H69" s="38">
        <v>-27042.74</v>
      </c>
      <c r="I69" s="38">
        <v>-13241.51</v>
      </c>
      <c r="J69" s="53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f t="shared" ref="J83:J90" si="17">SUM(B83:I83)</f>
        <v>0</v>
      </c>
    </row>
    <row r="84" spans="1:10" ht="18.75" customHeight="1">
      <c r="A84" s="16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f t="shared" si="17"/>
        <v>0</v>
      </c>
    </row>
    <row r="85" spans="1:10" ht="18.75" customHeight="1">
      <c r="A85" s="16"/>
      <c r="B85" s="21"/>
      <c r="C85" s="21"/>
      <c r="D85" s="21"/>
      <c r="E85" s="21"/>
      <c r="F85" s="21"/>
      <c r="G85" s="21"/>
      <c r="H85" s="21"/>
      <c r="I85" s="21"/>
      <c r="J85" s="21">
        <f t="shared" si="17"/>
        <v>0</v>
      </c>
    </row>
    <row r="86" spans="1:10" ht="18.75" customHeight="1">
      <c r="A86" s="16" t="s">
        <v>111</v>
      </c>
      <c r="B86" s="25">
        <f t="shared" ref="B86:I86" si="18">+B87+B88</f>
        <v>920741.50999999989</v>
      </c>
      <c r="C86" s="25">
        <f t="shared" si="18"/>
        <v>1741291.1</v>
      </c>
      <c r="D86" s="25">
        <f t="shared" si="18"/>
        <v>1629492.1</v>
      </c>
      <c r="E86" s="25">
        <f t="shared" si="18"/>
        <v>1236419.3400000001</v>
      </c>
      <c r="F86" s="25">
        <f t="shared" si="18"/>
        <v>846102.30999999994</v>
      </c>
      <c r="G86" s="25">
        <f t="shared" si="18"/>
        <v>1431021.57</v>
      </c>
      <c r="H86" s="25">
        <f t="shared" si="18"/>
        <v>2125784.79</v>
      </c>
      <c r="I86" s="25">
        <f t="shared" si="18"/>
        <v>1114323.69</v>
      </c>
      <c r="J86" s="53">
        <f t="shared" si="17"/>
        <v>11045176.409999998</v>
      </c>
    </row>
    <row r="87" spans="1:10" ht="18.75" customHeight="1">
      <c r="A87" s="16" t="s">
        <v>110</v>
      </c>
      <c r="B87" s="25">
        <f>+B44+B57+B64+B83</f>
        <v>905730.35999999987</v>
      </c>
      <c r="C87" s="25">
        <f t="shared" ref="C87:I87" si="19">+C44+C57+C64+C83</f>
        <v>1720724.1600000001</v>
      </c>
      <c r="D87" s="25">
        <f t="shared" si="19"/>
        <v>1609107.02</v>
      </c>
      <c r="E87" s="25">
        <f t="shared" si="19"/>
        <v>1217453.6500000001</v>
      </c>
      <c r="F87" s="25">
        <f t="shared" si="19"/>
        <v>826829.28999999992</v>
      </c>
      <c r="G87" s="25">
        <f t="shared" si="19"/>
        <v>1413010.79</v>
      </c>
      <c r="H87" s="25">
        <f t="shared" si="19"/>
        <v>2100429.83</v>
      </c>
      <c r="I87" s="25">
        <f t="shared" si="19"/>
        <v>1099149.72</v>
      </c>
      <c r="J87" s="53">
        <f t="shared" si="17"/>
        <v>10892434.820000002</v>
      </c>
    </row>
    <row r="88" spans="1:10" ht="18.75" customHeight="1">
      <c r="A88" s="16" t="s">
        <v>114</v>
      </c>
      <c r="B88" s="25">
        <f t="shared" ref="B88:I88" si="20">IF(+B52+B84+B89&lt;0,0,(B52+B84+B89))</f>
        <v>15011.15</v>
      </c>
      <c r="C88" s="25">
        <f t="shared" si="20"/>
        <v>20566.939999999999</v>
      </c>
      <c r="D88" s="25">
        <f t="shared" si="20"/>
        <v>20385.080000000002</v>
      </c>
      <c r="E88" s="20">
        <f t="shared" si="20"/>
        <v>18965.689999999999</v>
      </c>
      <c r="F88" s="25">
        <f t="shared" si="20"/>
        <v>19273.02</v>
      </c>
      <c r="G88" s="20">
        <f t="shared" si="20"/>
        <v>18010.78</v>
      </c>
      <c r="H88" s="25">
        <f t="shared" si="20"/>
        <v>25354.959999999999</v>
      </c>
      <c r="I88" s="20">
        <f t="shared" si="20"/>
        <v>15173.97</v>
      </c>
      <c r="J88" s="53">
        <f t="shared" si="17"/>
        <v>152741.59</v>
      </c>
    </row>
    <row r="89" spans="1:10" ht="18.75" customHeight="1">
      <c r="A89" s="16" t="s">
        <v>112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1">
        <f t="shared" si="17"/>
        <v>0</v>
      </c>
    </row>
    <row r="90" spans="1:10" ht="18" customHeight="1">
      <c r="A90" s="16" t="s">
        <v>113</v>
      </c>
      <c r="B90" s="20">
        <f t="shared" ref="B90:I90" si="21">IF(+B84+B52+B89&gt;0,0,(B84+B52+B89))</f>
        <v>0</v>
      </c>
      <c r="C90" s="20">
        <f t="shared" si="21"/>
        <v>0</v>
      </c>
      <c r="D90" s="20">
        <f t="shared" si="21"/>
        <v>0</v>
      </c>
      <c r="E90" s="20">
        <f t="shared" si="21"/>
        <v>0</v>
      </c>
      <c r="F90" s="20">
        <f t="shared" si="21"/>
        <v>0</v>
      </c>
      <c r="G90" s="20">
        <f t="shared" si="21"/>
        <v>0</v>
      </c>
      <c r="H90" s="20">
        <f t="shared" si="21"/>
        <v>0</v>
      </c>
      <c r="I90" s="20">
        <f t="shared" si="21"/>
        <v>0</v>
      </c>
      <c r="J90" s="20">
        <f t="shared" si="17"/>
        <v>0</v>
      </c>
    </row>
    <row r="91" spans="1:10" ht="18.75" customHeight="1">
      <c r="A91" s="2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/>
    </row>
    <row r="92" spans="1:10" ht="18.75" customHeight="1">
      <c r="A92" s="40"/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/>
    </row>
    <row r="93" spans="1:10" ht="18.75" customHeight="1">
      <c r="A93" s="8"/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/>
    </row>
    <row r="94" spans="1:10" ht="18.75" customHeight="1">
      <c r="A94" s="26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5">
        <f>SUM(J95:J115)</f>
        <v>11045176.380000003</v>
      </c>
    </row>
    <row r="95" spans="1:10" ht="18.75" customHeight="1">
      <c r="A95" s="27" t="s">
        <v>83</v>
      </c>
      <c r="B95" s="28">
        <v>113661.54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ref="J95:J115" si="22">SUM(B95:I95)</f>
        <v>113661.54</v>
      </c>
    </row>
    <row r="96" spans="1:10" ht="18.75" customHeight="1">
      <c r="A96" s="27" t="s">
        <v>84</v>
      </c>
      <c r="B96" s="28">
        <v>807079.97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si="22"/>
        <v>807079.97</v>
      </c>
    </row>
    <row r="97" spans="1:10" ht="18.75" customHeight="1">
      <c r="A97" s="27" t="s">
        <v>85</v>
      </c>
      <c r="B97" s="44">
        <v>0</v>
      </c>
      <c r="C97" s="28">
        <f>+C86</f>
        <v>1741291.1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2"/>
        <v>1741291.1</v>
      </c>
    </row>
    <row r="98" spans="1:10" ht="18.75" customHeight="1">
      <c r="A98" s="27" t="s">
        <v>86</v>
      </c>
      <c r="B98" s="44">
        <v>0</v>
      </c>
      <c r="C98" s="44">
        <v>0</v>
      </c>
      <c r="D98" s="28">
        <f>+D86</f>
        <v>1629492.1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2"/>
        <v>1629492.1</v>
      </c>
    </row>
    <row r="99" spans="1:10" ht="18.75" customHeight="1">
      <c r="A99" s="27" t="s">
        <v>87</v>
      </c>
      <c r="B99" s="44">
        <v>0</v>
      </c>
      <c r="C99" s="44">
        <v>0</v>
      </c>
      <c r="D99" s="44">
        <v>0</v>
      </c>
      <c r="E99" s="28">
        <v>400664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2"/>
        <v>400664</v>
      </c>
    </row>
    <row r="100" spans="1:10" ht="18.75" customHeight="1">
      <c r="A100" s="27" t="s">
        <v>116</v>
      </c>
      <c r="B100" s="44">
        <v>0</v>
      </c>
      <c r="C100" s="44">
        <v>0</v>
      </c>
      <c r="D100" s="44">
        <v>0</v>
      </c>
      <c r="E100" s="28">
        <v>273218.32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2"/>
        <v>273218.32</v>
      </c>
    </row>
    <row r="101" spans="1:10" ht="18.75" customHeight="1">
      <c r="A101" s="27" t="s">
        <v>117</v>
      </c>
      <c r="B101" s="44">
        <v>0</v>
      </c>
      <c r="C101" s="44">
        <v>0</v>
      </c>
      <c r="D101" s="44">
        <v>0</v>
      </c>
      <c r="E101" s="28">
        <v>554501.81999999995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2"/>
        <v>554501.81999999995</v>
      </c>
    </row>
    <row r="102" spans="1:10" ht="18.75" customHeight="1">
      <c r="A102" s="27" t="s">
        <v>88</v>
      </c>
      <c r="B102" s="44">
        <v>0</v>
      </c>
      <c r="C102" s="44">
        <v>0</v>
      </c>
      <c r="D102" s="44">
        <v>0</v>
      </c>
      <c r="E102" s="28">
        <v>8035.19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2"/>
        <v>8035.19</v>
      </c>
    </row>
    <row r="103" spans="1:10" ht="18.75" customHeight="1">
      <c r="A103" s="27" t="s">
        <v>89</v>
      </c>
      <c r="B103" s="44">
        <v>0</v>
      </c>
      <c r="C103" s="44">
        <v>0</v>
      </c>
      <c r="D103" s="44">
        <v>0</v>
      </c>
      <c r="E103" s="44">
        <v>0</v>
      </c>
      <c r="F103" s="28">
        <f>+F86</f>
        <v>846102.30999999994</v>
      </c>
      <c r="G103" s="44">
        <v>0</v>
      </c>
      <c r="H103" s="44">
        <v>0</v>
      </c>
      <c r="I103" s="44">
        <v>0</v>
      </c>
      <c r="J103" s="45">
        <f t="shared" si="22"/>
        <v>846102.30999999994</v>
      </c>
    </row>
    <row r="104" spans="1:10" ht="18.75" customHeight="1">
      <c r="A104" s="27" t="s">
        <v>90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28">
        <v>204143.57</v>
      </c>
      <c r="H104" s="44">
        <v>0</v>
      </c>
      <c r="I104" s="44">
        <v>0</v>
      </c>
      <c r="J104" s="45">
        <f t="shared" si="22"/>
        <v>204143.57</v>
      </c>
    </row>
    <row r="105" spans="1:10" ht="18.75" customHeight="1">
      <c r="A105" s="27" t="s">
        <v>91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285321.13</v>
      </c>
      <c r="H105" s="44">
        <v>0</v>
      </c>
      <c r="I105" s="44">
        <v>0</v>
      </c>
      <c r="J105" s="45">
        <f t="shared" si="22"/>
        <v>285321.13</v>
      </c>
    </row>
    <row r="106" spans="1:10" ht="18.75" customHeight="1">
      <c r="A106" s="27" t="s">
        <v>92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426801.36</v>
      </c>
      <c r="H106" s="44">
        <v>0</v>
      </c>
      <c r="I106" s="44">
        <v>0</v>
      </c>
      <c r="J106" s="45">
        <f t="shared" si="22"/>
        <v>426801.36</v>
      </c>
    </row>
    <row r="107" spans="1:10" ht="18.75" customHeight="1">
      <c r="A107" s="27" t="s">
        <v>93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514755.5</v>
      </c>
      <c r="H107" s="44">
        <v>0</v>
      </c>
      <c r="I107" s="44">
        <v>0</v>
      </c>
      <c r="J107" s="45">
        <f t="shared" si="22"/>
        <v>514755.5</v>
      </c>
    </row>
    <row r="108" spans="1:10" ht="18.75" customHeight="1">
      <c r="A108" s="27" t="s">
        <v>94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28">
        <v>633048.67000000004</v>
      </c>
      <c r="I108" s="44">
        <v>0</v>
      </c>
      <c r="J108" s="45">
        <f t="shared" si="22"/>
        <v>633048.67000000004</v>
      </c>
    </row>
    <row r="109" spans="1:10" ht="18.75" customHeight="1">
      <c r="A109" s="27" t="s">
        <v>95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49905.26</v>
      </c>
      <c r="I109" s="44">
        <v>0</v>
      </c>
      <c r="J109" s="45">
        <f t="shared" si="22"/>
        <v>49905.26</v>
      </c>
    </row>
    <row r="110" spans="1:10" ht="18.75" customHeight="1">
      <c r="A110" s="27" t="s">
        <v>96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337288.42</v>
      </c>
      <c r="I110" s="44">
        <v>0</v>
      </c>
      <c r="J110" s="45">
        <f t="shared" si="22"/>
        <v>337288.42</v>
      </c>
    </row>
    <row r="111" spans="1:10" ht="18.75" customHeight="1">
      <c r="A111" s="27" t="s">
        <v>97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294974.64</v>
      </c>
      <c r="I111" s="44">
        <v>0</v>
      </c>
      <c r="J111" s="45">
        <f t="shared" si="22"/>
        <v>294974.64</v>
      </c>
    </row>
    <row r="112" spans="1:10" ht="18.75" customHeight="1">
      <c r="A112" s="27" t="s">
        <v>98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810567.8</v>
      </c>
      <c r="I112" s="44">
        <v>0</v>
      </c>
      <c r="J112" s="45">
        <f t="shared" si="22"/>
        <v>810567.8</v>
      </c>
    </row>
    <row r="113" spans="1:10" ht="18.75" customHeight="1">
      <c r="A113" s="27" t="s">
        <v>99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28">
        <v>75489.7</v>
      </c>
      <c r="J113" s="45">
        <f t="shared" si="22"/>
        <v>75489.7</v>
      </c>
    </row>
    <row r="114" spans="1:10" ht="18.75" customHeight="1">
      <c r="A114" s="27" t="s">
        <v>100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385343.56</v>
      </c>
      <c r="J114" s="45">
        <f t="shared" si="22"/>
        <v>385343.56</v>
      </c>
    </row>
    <row r="115" spans="1:10" ht="18.75" customHeight="1">
      <c r="A115" s="29" t="s">
        <v>101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7">
        <v>653490.42000000004</v>
      </c>
      <c r="J115" s="48">
        <f t="shared" si="22"/>
        <v>653490.42000000004</v>
      </c>
    </row>
    <row r="116" spans="1:10" ht="18.75" customHeight="1">
      <c r="A116" s="49"/>
      <c r="B116" s="56"/>
      <c r="C116" s="56"/>
      <c r="D116" s="56"/>
      <c r="E116" s="56"/>
      <c r="F116" s="56"/>
      <c r="G116" s="56"/>
      <c r="H116" s="56"/>
      <c r="I116" s="56"/>
      <c r="J116" s="57"/>
    </row>
    <row r="117" spans="1:10" ht="18.75" customHeight="1">
      <c r="A117" s="43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2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2013-09-03T19:17:03Z</dcterms:modified>
</cp:coreProperties>
</file>