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210813" sheetId="1" r:id="rId1"/>
  </sheets>
  <definedNames>
    <definedName name="_xlnm.Print_Titles" localSheetId="0">'DETALHAMENTO PERMISSÃO 210813'!$1:$6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<sst xmlns="http://schemas.openxmlformats.org/spreadsheetml/2006/main" count="95" uniqueCount="95">
  <si>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</si>
  <si>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</si>
  <si>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</si>
  <si>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</si>
  <si>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</si>
  <si>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</si>
  <si>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</si>
  <si>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</si>
  <si>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</si>
  <si>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</si>
  <si>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</si>
  <si>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</si>
  <si>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</si>
  <si>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</si>
  <si>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</si>
  <si>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</si>
  <si>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</si>
  <si>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</si>
  <si>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</si>
  <si>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</si>
  <si>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</si>
  <si>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</si>
  <si>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</si>
  <si>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</si>
  <si>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</si>
  <si>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</si>
  <si>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</si>
  <si>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</si>
  <si>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</si>
  <si>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</si>
  <si>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</si>
  <si>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</si>
  <si>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</si>
  <si>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</si>
  <si>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</si>
  <si>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</si>
  <si>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</si>
  <si>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</si>
  <si>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</si>
  <si>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</si>
  <si>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</si>
  <si>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</si>
  <si>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</si>
  <si>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</si>
  <si>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</si>
  <si>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</si>
  <si>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</si>
  <si>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</si>
  <si>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</si>
  <si>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</si>
  <si>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</si>
  <si>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</si>
  <si>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</si>
  <si>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</si>
  <si>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</si>
  <si>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</si>
  <si>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</si>
  <si>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</si>
  <si>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</si>
  <si>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</si>
  <si>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</si>
  <si>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</si>
  <si>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</si>
  <si>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</si>
  <si>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</si>
  <si>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</si>
  <si>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</si>
  <si>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</si>
  <si>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</si>
  <si>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</si>
  <si>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</si>
  <si>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</si>
  <si>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</si>
  <si>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</si>
  <si>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</si>
  <si>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</si>
  <si>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</si>
  <si>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</si>
  <si>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</si>
  <si>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</si>
  <si>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</si>
  <si>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</si>
  <si>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</si>
  <si>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</si>
  <si>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</si>
  <si>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</si>
  <si>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</si>
  <si>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</si>
  <si>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</si>
  <si>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</si>
  <si>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OPERAÇÃO 21/08/13 - VENCIMENTO 28/08/13</t>
  </si>
  <si>
    <r>
      <t xml:space="preserve">7.3. Revisão de Remuneração pelo Transporte Coletivo </t>
    </r>
    <r>
      <rPr>
        <vertAlign val="superscript"/>
        <sz val="11"/>
        <color indexed="8"/>
        <rFont val="Calibri"/>
        <family val="2"/>
      </rPr>
      <t>(2)</t>
    </r>
  </si>
  <si>
    <r>
      <t xml:space="preserve">10. Tarifa de Remuneração Líquida Por Passageiro </t>
    </r>
    <r>
      <rPr>
        <vertAlign val="superscript"/>
        <sz val="12"/>
        <color indexed="8"/>
        <rFont val="Calibri"/>
        <family val="2"/>
      </rPr>
      <t>(1)</t>
    </r>
  </si>
  <si>
    <t>Nota:   (1) Tarifa de remuneração líquida de cada cooperativa considerando a aplicação dos fatores de integração e de gratuidade e, também, reequilibrio interno estabelecido e informado pelo consórcio.</t>
  </si>
  <si>
    <t>(2) Revisão de passageiros transportados, processados pelo sistema de bilhetagem eletrônica, referente ao mês de julho/13.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</si>
</sst>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4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52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3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43" fontId="43" fillId="0" borderId="10" xfId="45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170" fontId="43" fillId="34" borderId="10" xfId="45" applyFont="1" applyFill="1" applyBorder="1" applyAlignment="1">
      <alignment horizontal="center" vertical="center"/>
    </xf>
    <xf numFmtId="170" fontId="43" fillId="0" borderId="10" xfId="45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vertical="center"/>
    </xf>
    <xf numFmtId="43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3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3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43" fontId="43" fillId="0" borderId="12" xfId="45" applyNumberFormat="1" applyFont="1" applyBorder="1" applyAlignment="1">
      <alignment vertical="center"/>
    </xf>
    <xf numFmtId="43" fontId="43" fillId="0" borderId="12" xfId="45" applyNumberFormat="1" applyFont="1" applyFill="1" applyBorder="1" applyAlignment="1">
      <alignment vertical="center"/>
    </xf>
    <xf numFmtId="175" fontId="43" fillId="0" borderId="10" xfId="45" applyNumberFormat="1" applyFont="1" applyBorder="1" applyAlignment="1">
      <alignment vertical="center"/>
    </xf>
    <xf numFmtId="176" fontId="43" fillId="0" borderId="10" xfId="45" applyNumberFormat="1" applyFont="1" applyFill="1" applyBorder="1" applyAlignment="1">
      <alignment vertical="center"/>
    </xf>
    <xf numFmtId="176" fontId="43" fillId="0" borderId="10" xfId="45" applyNumberFormat="1" applyFont="1" applyBorder="1" applyAlignment="1">
      <alignment vertical="center"/>
    </xf>
    <xf numFmtId="177" fontId="43" fillId="0" borderId="10" xfId="45" applyNumberFormat="1" applyFont="1" applyBorder="1" applyAlignment="1">
      <alignment vertical="center"/>
    </xf>
    <xf numFmtId="175" fontId="43" fillId="0" borderId="10" xfId="45" applyNumberFormat="1" applyFont="1" applyFill="1" applyBorder="1" applyAlignment="1">
      <alignment vertical="center"/>
    </xf>
    <xf numFmtId="43" fontId="43" fillId="0" borderId="14" xfId="45" applyNumberFormat="1" applyFont="1" applyBorder="1" applyAlignment="1">
      <alignment vertical="center"/>
    </xf>
    <xf numFmtId="176" fontId="43" fillId="0" borderId="14" xfId="45" applyNumberFormat="1" applyFont="1" applyBorder="1" applyAlignment="1">
      <alignment vertical="center"/>
    </xf>
    <xf numFmtId="0" fontId="43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 indent="4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78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78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78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tabSelected="1" zoomScale="70" zoomScaleNormal="70" zoomScalePageLayoutView="0" workbookViewId="0" topLeftCell="A1">
      <pane xSplit="1" ySplit="6" topLeftCell="B8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0" sqref="A90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>
      <c r="A2" s="67" t="s">
        <v>90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8" t="s">
        <v>18</v>
      </c>
      <c r="B4" s="68" t="s">
        <v>19</v>
      </c>
      <c r="C4" s="68"/>
      <c r="D4" s="68"/>
      <c r="E4" s="68"/>
      <c r="F4" s="68"/>
      <c r="G4" s="68"/>
      <c r="H4" s="68"/>
      <c r="I4" s="68"/>
      <c r="J4" s="69" t="s">
        <v>20</v>
      </c>
    </row>
    <row r="5" spans="1:10" ht="38.25">
      <c r="A5" s="68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8"/>
    </row>
    <row r="6" spans="1:10" ht="15.75">
      <c r="A6" s="6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8"/>
    </row>
    <row r="7" spans="1:12" ht="15.75">
      <c r="A7" s="9" t="s">
        <v>21</v>
      </c>
      <c r="B7" s="10">
        <f>B8+B16+B20</f>
        <v>547789</v>
      </c>
      <c r="C7" s="10">
        <f aca="true" t="shared" si="0" ref="C7:I7">C8+C16+C20</f>
        <v>426767</v>
      </c>
      <c r="D7" s="10">
        <f t="shared" si="0"/>
        <v>596615</v>
      </c>
      <c r="E7" s="10">
        <f t="shared" si="0"/>
        <v>775646</v>
      </c>
      <c r="F7" s="10">
        <f t="shared" si="0"/>
        <v>464898</v>
      </c>
      <c r="G7" s="10">
        <f t="shared" si="0"/>
        <v>772272</v>
      </c>
      <c r="H7" s="10">
        <f t="shared" si="0"/>
        <v>400666</v>
      </c>
      <c r="I7" s="10">
        <f t="shared" si="0"/>
        <v>279705</v>
      </c>
      <c r="J7" s="10">
        <f>+J8+J16+J20</f>
        <v>4264358</v>
      </c>
      <c r="L7" s="42"/>
    </row>
    <row r="8" spans="1:10" ht="15.75">
      <c r="A8" s="11" t="s">
        <v>22</v>
      </c>
      <c r="B8" s="12">
        <f>+B9+B12</f>
        <v>304126</v>
      </c>
      <c r="C8" s="12">
        <f>+C9+C12</f>
        <v>254052</v>
      </c>
      <c r="D8" s="12">
        <f aca="true" t="shared" si="1" ref="D8:I8">+D9+D12</f>
        <v>379610</v>
      </c>
      <c r="E8" s="12">
        <f t="shared" si="1"/>
        <v>456252</v>
      </c>
      <c r="F8" s="12">
        <f t="shared" si="1"/>
        <v>265554</v>
      </c>
      <c r="G8" s="12">
        <f t="shared" si="1"/>
        <v>445425</v>
      </c>
      <c r="H8" s="12">
        <f t="shared" si="1"/>
        <v>212105</v>
      </c>
      <c r="I8" s="12">
        <f t="shared" si="1"/>
        <v>168270</v>
      </c>
      <c r="J8" s="12">
        <f>SUM(B8:I8)</f>
        <v>2485394</v>
      </c>
    </row>
    <row r="9" spans="1:10" ht="15.75">
      <c r="A9" s="13" t="s">
        <v>23</v>
      </c>
      <c r="B9" s="14">
        <v>30787</v>
      </c>
      <c r="C9" s="14">
        <v>31488</v>
      </c>
      <c r="D9" s="14">
        <v>32610</v>
      </c>
      <c r="E9" s="14">
        <v>37817</v>
      </c>
      <c r="F9" s="14">
        <v>32516</v>
      </c>
      <c r="G9" s="14">
        <v>38274</v>
      </c>
      <c r="H9" s="14">
        <v>17274</v>
      </c>
      <c r="I9" s="14">
        <v>21414</v>
      </c>
      <c r="J9" s="12">
        <f aca="true" t="shared" si="2" ref="J9:J15">SUM(B9:I9)</f>
        <v>242180</v>
      </c>
    </row>
    <row r="10" spans="1:10" ht="15.75">
      <c r="A10" s="15" t="s">
        <v>24</v>
      </c>
      <c r="B10" s="14">
        <f>+B9-B11</f>
        <v>30787</v>
      </c>
      <c r="C10" s="14">
        <f aca="true" t="shared" si="3" ref="C10:I10">+C9-C11</f>
        <v>31488</v>
      </c>
      <c r="D10" s="14">
        <f t="shared" si="3"/>
        <v>32610</v>
      </c>
      <c r="E10" s="14">
        <f t="shared" si="3"/>
        <v>37817</v>
      </c>
      <c r="F10" s="14">
        <f t="shared" si="3"/>
        <v>32516</v>
      </c>
      <c r="G10" s="14">
        <f t="shared" si="3"/>
        <v>38274</v>
      </c>
      <c r="H10" s="14">
        <f t="shared" si="3"/>
        <v>17274</v>
      </c>
      <c r="I10" s="14">
        <f t="shared" si="3"/>
        <v>21414</v>
      </c>
      <c r="J10" s="12">
        <f t="shared" si="2"/>
        <v>242180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273339</v>
      </c>
      <c r="C12" s="14">
        <f aca="true" t="shared" si="4" ref="C12:I12">C13+C14+C15</f>
        <v>222564</v>
      </c>
      <c r="D12" s="14">
        <f t="shared" si="4"/>
        <v>347000</v>
      </c>
      <c r="E12" s="14">
        <f t="shared" si="4"/>
        <v>418435</v>
      </c>
      <c r="F12" s="14">
        <f t="shared" si="4"/>
        <v>233038</v>
      </c>
      <c r="G12" s="14">
        <f t="shared" si="4"/>
        <v>407151</v>
      </c>
      <c r="H12" s="14">
        <f t="shared" si="4"/>
        <v>194831</v>
      </c>
      <c r="I12" s="14">
        <f t="shared" si="4"/>
        <v>146856</v>
      </c>
      <c r="J12" s="12">
        <f t="shared" si="2"/>
        <v>2243214</v>
      </c>
    </row>
    <row r="13" spans="1:10" ht="15.75">
      <c r="A13" s="15" t="s">
        <v>27</v>
      </c>
      <c r="B13" s="14">
        <v>114449</v>
      </c>
      <c r="C13" s="14">
        <v>95517</v>
      </c>
      <c r="D13" s="14">
        <v>149898</v>
      </c>
      <c r="E13" s="14">
        <v>180798</v>
      </c>
      <c r="F13" s="14">
        <v>104630</v>
      </c>
      <c r="G13" s="14">
        <v>181756</v>
      </c>
      <c r="H13" s="14">
        <v>84922</v>
      </c>
      <c r="I13" s="14">
        <v>63458</v>
      </c>
      <c r="J13" s="12">
        <f t="shared" si="2"/>
        <v>975428</v>
      </c>
    </row>
    <row r="14" spans="1:10" ht="15.75">
      <c r="A14" s="15" t="s">
        <v>28</v>
      </c>
      <c r="B14" s="14">
        <v>115120</v>
      </c>
      <c r="C14" s="14">
        <v>88653</v>
      </c>
      <c r="D14" s="14">
        <v>147538</v>
      </c>
      <c r="E14" s="14">
        <v>171752</v>
      </c>
      <c r="F14" s="14">
        <v>92970</v>
      </c>
      <c r="G14" s="14">
        <v>167826</v>
      </c>
      <c r="H14" s="14">
        <v>80618</v>
      </c>
      <c r="I14" s="14">
        <v>64127</v>
      </c>
      <c r="J14" s="12">
        <f t="shared" si="2"/>
        <v>928604</v>
      </c>
    </row>
    <row r="15" spans="1:10" ht="15.75">
      <c r="A15" s="15" t="s">
        <v>29</v>
      </c>
      <c r="B15" s="14">
        <v>43770</v>
      </c>
      <c r="C15" s="14">
        <v>38394</v>
      </c>
      <c r="D15" s="14">
        <v>49564</v>
      </c>
      <c r="E15" s="14">
        <v>65885</v>
      </c>
      <c r="F15" s="14">
        <v>35438</v>
      </c>
      <c r="G15" s="14">
        <v>57569</v>
      </c>
      <c r="H15" s="14">
        <v>29291</v>
      </c>
      <c r="I15" s="14">
        <v>19271</v>
      </c>
      <c r="J15" s="12">
        <f t="shared" si="2"/>
        <v>339182</v>
      </c>
    </row>
    <row r="16" spans="1:10" ht="15.75">
      <c r="A16" s="17" t="s">
        <v>30</v>
      </c>
      <c r="B16" s="18">
        <f>B17+B18+B19</f>
        <v>186425</v>
      </c>
      <c r="C16" s="18">
        <f aca="true" t="shared" si="5" ref="C16:I16">C17+C18+C19</f>
        <v>124907</v>
      </c>
      <c r="D16" s="18">
        <f t="shared" si="5"/>
        <v>146055</v>
      </c>
      <c r="E16" s="18">
        <f t="shared" si="5"/>
        <v>221447</v>
      </c>
      <c r="F16" s="18">
        <f t="shared" si="5"/>
        <v>145328</v>
      </c>
      <c r="G16" s="18">
        <f t="shared" si="5"/>
        <v>250741</v>
      </c>
      <c r="H16" s="18">
        <f t="shared" si="5"/>
        <v>154694</v>
      </c>
      <c r="I16" s="18">
        <f t="shared" si="5"/>
        <v>93496</v>
      </c>
      <c r="J16" s="12">
        <f aca="true" t="shared" si="6" ref="J16:J22">SUM(B16:I16)</f>
        <v>1323093</v>
      </c>
    </row>
    <row r="17" spans="1:10" ht="18.75" customHeight="1">
      <c r="A17" s="13" t="s">
        <v>31</v>
      </c>
      <c r="B17" s="14">
        <v>89600</v>
      </c>
      <c r="C17" s="14">
        <v>64588</v>
      </c>
      <c r="D17" s="14">
        <v>76757</v>
      </c>
      <c r="E17" s="14">
        <v>113258</v>
      </c>
      <c r="F17" s="14">
        <v>76728</v>
      </c>
      <c r="G17" s="14">
        <v>129139</v>
      </c>
      <c r="H17" s="14">
        <v>76877</v>
      </c>
      <c r="I17" s="14">
        <v>46954</v>
      </c>
      <c r="J17" s="12">
        <f t="shared" si="6"/>
        <v>673901</v>
      </c>
    </row>
    <row r="18" spans="1:10" ht="18.75" customHeight="1">
      <c r="A18" s="13" t="s">
        <v>32</v>
      </c>
      <c r="B18" s="14">
        <v>72038</v>
      </c>
      <c r="C18" s="14">
        <v>42892</v>
      </c>
      <c r="D18" s="14">
        <v>50464</v>
      </c>
      <c r="E18" s="14">
        <v>76580</v>
      </c>
      <c r="F18" s="14">
        <v>51327</v>
      </c>
      <c r="G18" s="14">
        <v>91130</v>
      </c>
      <c r="H18" s="14">
        <v>59511</v>
      </c>
      <c r="I18" s="14">
        <v>36842</v>
      </c>
      <c r="J18" s="12">
        <f t="shared" si="6"/>
        <v>480784</v>
      </c>
    </row>
    <row r="19" spans="1:10" ht="18.75" customHeight="1">
      <c r="A19" s="13" t="s">
        <v>33</v>
      </c>
      <c r="B19" s="14">
        <v>24787</v>
      </c>
      <c r="C19" s="14">
        <v>17427</v>
      </c>
      <c r="D19" s="14">
        <v>18834</v>
      </c>
      <c r="E19" s="14">
        <v>31609</v>
      </c>
      <c r="F19" s="14">
        <v>17273</v>
      </c>
      <c r="G19" s="14">
        <v>30472</v>
      </c>
      <c r="H19" s="14">
        <v>18306</v>
      </c>
      <c r="I19" s="14">
        <v>9700</v>
      </c>
      <c r="J19" s="12">
        <f t="shared" si="6"/>
        <v>168408</v>
      </c>
    </row>
    <row r="20" spans="1:10" ht="18.75" customHeight="1">
      <c r="A20" s="17" t="s">
        <v>34</v>
      </c>
      <c r="B20" s="14">
        <f>B21+B22</f>
        <v>57238</v>
      </c>
      <c r="C20" s="14">
        <f aca="true" t="shared" si="7" ref="C20:I20">C21+C22</f>
        <v>47808</v>
      </c>
      <c r="D20" s="14">
        <f t="shared" si="7"/>
        <v>70950</v>
      </c>
      <c r="E20" s="14">
        <f t="shared" si="7"/>
        <v>97947</v>
      </c>
      <c r="F20" s="14">
        <f t="shared" si="7"/>
        <v>54016</v>
      </c>
      <c r="G20" s="14">
        <f t="shared" si="7"/>
        <v>76106</v>
      </c>
      <c r="H20" s="14">
        <f t="shared" si="7"/>
        <v>33867</v>
      </c>
      <c r="I20" s="14">
        <f t="shared" si="7"/>
        <v>17939</v>
      </c>
      <c r="J20" s="12">
        <f t="shared" si="6"/>
        <v>455871</v>
      </c>
    </row>
    <row r="21" spans="1:10" ht="18.75" customHeight="1">
      <c r="A21" s="13" t="s">
        <v>35</v>
      </c>
      <c r="B21" s="14">
        <v>32626</v>
      </c>
      <c r="C21" s="14">
        <v>27251</v>
      </c>
      <c r="D21" s="14">
        <v>40442</v>
      </c>
      <c r="E21" s="14">
        <v>55830</v>
      </c>
      <c r="F21" s="14">
        <v>30789</v>
      </c>
      <c r="G21" s="14">
        <v>43380</v>
      </c>
      <c r="H21" s="14">
        <v>19304</v>
      </c>
      <c r="I21" s="14">
        <v>10225</v>
      </c>
      <c r="J21" s="12">
        <f t="shared" si="6"/>
        <v>259847</v>
      </c>
    </row>
    <row r="22" spans="1:10" ht="18.75" customHeight="1">
      <c r="A22" s="13" t="s">
        <v>36</v>
      </c>
      <c r="B22" s="14">
        <v>24612</v>
      </c>
      <c r="C22" s="14">
        <v>20557</v>
      </c>
      <c r="D22" s="14">
        <v>30508</v>
      </c>
      <c r="E22" s="14">
        <v>42117</v>
      </c>
      <c r="F22" s="14">
        <v>23227</v>
      </c>
      <c r="G22" s="14">
        <v>32726</v>
      </c>
      <c r="H22" s="14">
        <v>14563</v>
      </c>
      <c r="I22" s="14">
        <v>7714</v>
      </c>
      <c r="J22" s="12">
        <f t="shared" si="6"/>
        <v>196024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73</v>
      </c>
      <c r="B28" s="23">
        <f>(((+B$8+B$16)*B$25)+(B$20*B$26))/B$7</f>
        <v>0.9523938892529787</v>
      </c>
      <c r="C28" s="23">
        <f aca="true" t="shared" si="8" ref="C28:I28">(((+C$8+C$16)*C$25)+(C$20*C$26))/C$7</f>
        <v>0.9508561423446518</v>
      </c>
      <c r="D28" s="23">
        <f t="shared" si="8"/>
        <v>0.9746460615304676</v>
      </c>
      <c r="E28" s="23">
        <f t="shared" si="8"/>
        <v>0.972610308955374</v>
      </c>
      <c r="F28" s="23">
        <f t="shared" si="8"/>
        <v>0.9696165954682532</v>
      </c>
      <c r="G28" s="23">
        <f t="shared" si="8"/>
        <v>0.9726233156193673</v>
      </c>
      <c r="H28" s="23">
        <f t="shared" si="8"/>
        <v>0.9114210494526611</v>
      </c>
      <c r="I28" s="23">
        <f t="shared" si="8"/>
        <v>0.9685714245365652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74</v>
      </c>
      <c r="B31" s="26">
        <f>B28*B30</f>
        <v>1.4843058764007673</v>
      </c>
      <c r="C31" s="26">
        <f aca="true" t="shared" si="9" ref="C31:I31">C28*C30</f>
        <v>1.4571870381431788</v>
      </c>
      <c r="D31" s="26">
        <f t="shared" si="9"/>
        <v>1.50894703246147</v>
      </c>
      <c r="E31" s="26">
        <f t="shared" si="9"/>
        <v>1.505017192077546</v>
      </c>
      <c r="F31" s="26">
        <f t="shared" si="9"/>
        <v>1.4601456311156424</v>
      </c>
      <c r="G31" s="26">
        <f t="shared" si="9"/>
        <v>1.5351886413736093</v>
      </c>
      <c r="H31" s="26">
        <f t="shared" si="9"/>
        <v>1.6485783942499734</v>
      </c>
      <c r="I31" s="26">
        <f t="shared" si="9"/>
        <v>1.85316770656581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1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813086.43</v>
      </c>
      <c r="C37" s="29">
        <f aca="true" t="shared" si="11" ref="C37:I37">+C38+C39</f>
        <v>621879.34</v>
      </c>
      <c r="D37" s="29">
        <f t="shared" si="11"/>
        <v>900260.43</v>
      </c>
      <c r="E37" s="29">
        <f t="shared" si="11"/>
        <v>1167360.56</v>
      </c>
      <c r="F37" s="29">
        <f t="shared" si="11"/>
        <v>678818.78</v>
      </c>
      <c r="G37" s="29">
        <f t="shared" si="11"/>
        <v>1185583.2</v>
      </c>
      <c r="H37" s="29">
        <f t="shared" si="11"/>
        <v>660529.31</v>
      </c>
      <c r="I37" s="29">
        <f t="shared" si="11"/>
        <v>518340.27</v>
      </c>
      <c r="J37" s="29">
        <f t="shared" si="10"/>
        <v>6545858.32</v>
      </c>
      <c r="L37" s="43"/>
      <c r="M37" s="43"/>
    </row>
    <row r="38" spans="1:10" ht="15.75">
      <c r="A38" s="17" t="s">
        <v>75</v>
      </c>
      <c r="B38" s="30">
        <f>ROUND(+B7*B31,2)</f>
        <v>813086.43</v>
      </c>
      <c r="C38" s="30">
        <f aca="true" t="shared" si="12" ref="C38:I38">ROUND(+C7*C31,2)</f>
        <v>621879.34</v>
      </c>
      <c r="D38" s="30">
        <f t="shared" si="12"/>
        <v>900260.43</v>
      </c>
      <c r="E38" s="30">
        <f t="shared" si="12"/>
        <v>1167360.56</v>
      </c>
      <c r="F38" s="30">
        <f t="shared" si="12"/>
        <v>678818.78</v>
      </c>
      <c r="G38" s="30">
        <f t="shared" si="12"/>
        <v>1185583.2</v>
      </c>
      <c r="H38" s="30">
        <f t="shared" si="12"/>
        <v>660529.31</v>
      </c>
      <c r="I38" s="30">
        <f t="shared" si="12"/>
        <v>518340.27</v>
      </c>
      <c r="J38" s="30">
        <f>SUM(B38:I38)</f>
        <v>6545858.32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71</v>
      </c>
      <c r="B41" s="31">
        <f aca="true" t="shared" si="13" ref="B41:J41">+B42+B45+B51</f>
        <v>-78423.25</v>
      </c>
      <c r="C41" s="31">
        <f t="shared" si="13"/>
        <v>-57881.2</v>
      </c>
      <c r="D41" s="31">
        <f t="shared" si="13"/>
        <v>-53097.53</v>
      </c>
      <c r="E41" s="31">
        <f t="shared" si="13"/>
        <v>15777.929999999993</v>
      </c>
      <c r="F41" s="31">
        <f t="shared" si="13"/>
        <v>-26466.880000000005</v>
      </c>
      <c r="G41" s="31">
        <f t="shared" si="13"/>
        <v>-80088.51999999999</v>
      </c>
      <c r="H41" s="31">
        <f t="shared" si="13"/>
        <v>5403.930000000008</v>
      </c>
      <c r="I41" s="31">
        <f t="shared" si="13"/>
        <v>-55351.74</v>
      </c>
      <c r="J41" s="31">
        <f t="shared" si="13"/>
        <v>-330127.26</v>
      </c>
      <c r="L41" s="43"/>
    </row>
    <row r="42" spans="1:12" ht="15.75">
      <c r="A42" s="17" t="s">
        <v>45</v>
      </c>
      <c r="B42" s="32">
        <f>B43+B44</f>
        <v>-92361</v>
      </c>
      <c r="C42" s="32">
        <f aca="true" t="shared" si="14" ref="C42:I42">C43+C44</f>
        <v>-94464</v>
      </c>
      <c r="D42" s="32">
        <f t="shared" si="14"/>
        <v>-97830</v>
      </c>
      <c r="E42" s="32">
        <f t="shared" si="14"/>
        <v>-113451</v>
      </c>
      <c r="F42" s="32">
        <f t="shared" si="14"/>
        <v>-97548</v>
      </c>
      <c r="G42" s="32">
        <f t="shared" si="14"/>
        <v>-114822</v>
      </c>
      <c r="H42" s="32">
        <f t="shared" si="14"/>
        <v>-51822</v>
      </c>
      <c r="I42" s="32">
        <f t="shared" si="14"/>
        <v>-64242</v>
      </c>
      <c r="J42" s="31">
        <f t="shared" si="10"/>
        <v>-726540</v>
      </c>
      <c r="L42" s="43"/>
    </row>
    <row r="43" spans="1:12" ht="15.75">
      <c r="A43" s="13" t="s">
        <v>70</v>
      </c>
      <c r="B43" s="32">
        <f aca="true" t="shared" si="15" ref="B43:I43">ROUND(-B9*$D$3,2)</f>
        <v>-92361</v>
      </c>
      <c r="C43" s="32">
        <f t="shared" si="15"/>
        <v>-94464</v>
      </c>
      <c r="D43" s="32">
        <f t="shared" si="15"/>
        <v>-97830</v>
      </c>
      <c r="E43" s="32">
        <f t="shared" si="15"/>
        <v>-113451</v>
      </c>
      <c r="F43" s="32">
        <f t="shared" si="15"/>
        <v>-97548</v>
      </c>
      <c r="G43" s="32">
        <f t="shared" si="15"/>
        <v>-114822</v>
      </c>
      <c r="H43" s="32">
        <f t="shared" si="15"/>
        <v>-51822</v>
      </c>
      <c r="I43" s="32">
        <f t="shared" si="15"/>
        <v>-64242</v>
      </c>
      <c r="J43" s="31">
        <f t="shared" si="10"/>
        <v>-726540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-13302.8</v>
      </c>
      <c r="C45" s="32">
        <f t="shared" si="17"/>
        <v>-17299.45</v>
      </c>
      <c r="D45" s="32">
        <f t="shared" si="17"/>
        <v>-9727.64</v>
      </c>
      <c r="E45" s="32">
        <f t="shared" si="17"/>
        <v>-20076.57</v>
      </c>
      <c r="F45" s="32">
        <f t="shared" si="17"/>
        <v>-5314.57</v>
      </c>
      <c r="G45" s="32">
        <f t="shared" si="17"/>
        <v>-34336.71</v>
      </c>
      <c r="H45" s="32">
        <f t="shared" si="17"/>
        <v>-21496.64</v>
      </c>
      <c r="I45" s="32">
        <f t="shared" si="17"/>
        <v>-7008.37</v>
      </c>
      <c r="J45" s="32">
        <f t="shared" si="17"/>
        <v>-128562.74999999999</v>
      </c>
      <c r="L45" s="57"/>
    </row>
    <row r="46" spans="1:10" ht="15.75">
      <c r="A46" s="13" t="s">
        <v>63</v>
      </c>
      <c r="B46" s="27">
        <v>-13302.8</v>
      </c>
      <c r="C46" s="27">
        <v>-17299.45</v>
      </c>
      <c r="D46" s="27">
        <v>-9727.64</v>
      </c>
      <c r="E46" s="27">
        <v>-20076.57</v>
      </c>
      <c r="F46" s="27">
        <v>-5314.57</v>
      </c>
      <c r="G46" s="27">
        <v>-34336.71</v>
      </c>
      <c r="H46" s="27">
        <v>-21496.64</v>
      </c>
      <c r="I46" s="27">
        <v>-7008.37</v>
      </c>
      <c r="J46" s="27">
        <f t="shared" si="10"/>
        <v>-128562.74999999999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7.25">
      <c r="A51" s="17" t="s">
        <v>91</v>
      </c>
      <c r="B51" s="33">
        <v>27240.55</v>
      </c>
      <c r="C51" s="33">
        <v>53882.25</v>
      </c>
      <c r="D51" s="33">
        <v>54460.11</v>
      </c>
      <c r="E51" s="33">
        <v>149305.5</v>
      </c>
      <c r="F51" s="33">
        <v>76395.69</v>
      </c>
      <c r="G51" s="33">
        <v>69070.19</v>
      </c>
      <c r="H51" s="33">
        <v>78722.57</v>
      </c>
      <c r="I51" s="33">
        <v>15898.63</v>
      </c>
      <c r="J51" s="27">
        <f t="shared" si="10"/>
        <v>524975.49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734663.18</v>
      </c>
      <c r="C53" s="35">
        <f t="shared" si="18"/>
        <v>563998.14</v>
      </c>
      <c r="D53" s="35">
        <f t="shared" si="18"/>
        <v>847162.9</v>
      </c>
      <c r="E53" s="35">
        <f t="shared" si="18"/>
        <v>1183138.49</v>
      </c>
      <c r="F53" s="35">
        <f t="shared" si="18"/>
        <v>652351.9</v>
      </c>
      <c r="G53" s="35">
        <f t="shared" si="18"/>
        <v>1105494.68</v>
      </c>
      <c r="H53" s="35">
        <f t="shared" si="18"/>
        <v>665933.2400000001</v>
      </c>
      <c r="I53" s="35">
        <f t="shared" si="18"/>
        <v>462988.53</v>
      </c>
      <c r="J53" s="35">
        <f>SUM(B53:I53)</f>
        <v>6215731.0600000005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/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6215731.06</v>
      </c>
      <c r="L56" s="43"/>
    </row>
    <row r="57" spans="1:10" ht="17.25" customHeight="1">
      <c r="A57" s="17" t="s">
        <v>49</v>
      </c>
      <c r="B57" s="45">
        <v>118072.56</v>
      </c>
      <c r="C57" s="45">
        <v>120311.54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238384.09999999998</v>
      </c>
    </row>
    <row r="58" spans="1:10" ht="17.25" customHeight="1">
      <c r="A58" s="17" t="s">
        <v>55</v>
      </c>
      <c r="B58" s="45">
        <v>327026.86</v>
      </c>
      <c r="C58" s="45">
        <v>275656.92</v>
      </c>
      <c r="D58" s="44">
        <v>0</v>
      </c>
      <c r="E58" s="45">
        <v>256320.11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859003.89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33060.17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33060.17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144923.64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144923.64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39551.25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39551.25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42939.18</v>
      </c>
      <c r="E62" s="44">
        <v>0</v>
      </c>
      <c r="F62" s="45">
        <v>62892.66</v>
      </c>
      <c r="G62" s="44">
        <v>0</v>
      </c>
      <c r="H62" s="44">
        <v>0</v>
      </c>
      <c r="I62" s="44">
        <v>0</v>
      </c>
      <c r="J62" s="35">
        <f t="shared" si="19"/>
        <v>105831.84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38768.96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38768.96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94294.87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94294.87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15561.72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15561.72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247506.86</v>
      </c>
      <c r="G66" s="44">
        <v>0</v>
      </c>
      <c r="H66" s="44">
        <v>0</v>
      </c>
      <c r="I66" s="44">
        <v>0</v>
      </c>
      <c r="J66" s="35">
        <f t="shared" si="19"/>
        <v>247506.86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178060.42</v>
      </c>
      <c r="H67" s="45">
        <v>266617.25</v>
      </c>
      <c r="I67" s="44">
        <v>0</v>
      </c>
      <c r="J67" s="32">
        <f t="shared" si="19"/>
        <v>444677.67000000004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261319.81</v>
      </c>
      <c r="H68" s="44">
        <v>0</v>
      </c>
      <c r="I68" s="44">
        <v>0</v>
      </c>
      <c r="J68" s="35">
        <f t="shared" si="19"/>
        <v>261319.81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35695.61</v>
      </c>
      <c r="J69" s="32">
        <f t="shared" si="19"/>
        <v>35695.61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120915.02</v>
      </c>
      <c r="J70" s="35">
        <f t="shared" si="19"/>
        <v>120915.02</v>
      </c>
    </row>
    <row r="71" spans="1:10" ht="17.25" customHeight="1">
      <c r="A71" s="41" t="s">
        <v>68</v>
      </c>
      <c r="B71" s="39">
        <v>289563.76</v>
      </c>
      <c r="C71" s="39">
        <v>168029.67</v>
      </c>
      <c r="D71" s="39">
        <v>586688.67</v>
      </c>
      <c r="E71" s="39">
        <v>778192.83</v>
      </c>
      <c r="F71" s="39">
        <v>341952.39</v>
      </c>
      <c r="G71" s="39">
        <v>666114.44</v>
      </c>
      <c r="H71" s="39">
        <v>399315.99</v>
      </c>
      <c r="I71" s="39">
        <v>306377.9</v>
      </c>
      <c r="J71" s="39">
        <f>SUM(B71:I71)</f>
        <v>3536235.65</v>
      </c>
    </row>
    <row r="72" spans="1:10" ht="17.25" customHeight="1">
      <c r="A72" s="64"/>
      <c r="B72" s="65">
        <v>0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8">
      <c r="A74" s="2" t="s">
        <v>92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76</v>
      </c>
      <c r="B75" s="49">
        <v>1.5716990785206881</v>
      </c>
      <c r="C75" s="49">
        <v>1.5339732454407102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77</v>
      </c>
      <c r="B76" s="49">
        <v>1.4635436886623654</v>
      </c>
      <c r="C76" s="49">
        <v>1.4275203193929196</v>
      </c>
      <c r="D76" s="44"/>
      <c r="E76" s="49">
        <v>1.5350582037804688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78</v>
      </c>
      <c r="B77" s="44">
        <v>0</v>
      </c>
      <c r="C77" s="44">
        <v>0</v>
      </c>
      <c r="D77" s="50">
        <v>1.4124775370193168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79</v>
      </c>
      <c r="B78" s="44">
        <v>0</v>
      </c>
      <c r="C78" s="44">
        <v>0</v>
      </c>
      <c r="D78" s="51">
        <v>1.485936227634974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80</v>
      </c>
      <c r="B79" s="44">
        <v>0</v>
      </c>
      <c r="C79" s="44">
        <v>0</v>
      </c>
      <c r="D79" s="51">
        <v>1.778028077375441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81</v>
      </c>
      <c r="B80" s="44">
        <v>0</v>
      </c>
      <c r="C80" s="44">
        <v>0</v>
      </c>
      <c r="D80" s="51">
        <v>1.7356865855808215</v>
      </c>
      <c r="E80" s="44">
        <v>0</v>
      </c>
      <c r="F80" s="49">
        <v>1.5134285714285716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82</v>
      </c>
      <c r="B81" s="44">
        <v>0</v>
      </c>
      <c r="C81" s="44">
        <v>0</v>
      </c>
      <c r="D81" s="44">
        <v>0</v>
      </c>
      <c r="E81" s="49">
        <v>1.4828811658357366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83</v>
      </c>
      <c r="B82" s="44">
        <v>0</v>
      </c>
      <c r="C82" s="44">
        <v>0</v>
      </c>
      <c r="D82" s="52">
        <v>0</v>
      </c>
      <c r="E82" s="49">
        <v>1.480756000622339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84</v>
      </c>
      <c r="B83" s="44">
        <v>0</v>
      </c>
      <c r="C83" s="44">
        <v>0</v>
      </c>
      <c r="D83" s="44">
        <v>0</v>
      </c>
      <c r="E83" s="53">
        <v>1.4669881492687846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85</v>
      </c>
      <c r="B84" s="44">
        <v>0</v>
      </c>
      <c r="C84" s="44">
        <v>0</v>
      </c>
      <c r="D84" s="44">
        <v>0</v>
      </c>
      <c r="E84" s="44">
        <v>0</v>
      </c>
      <c r="F84" s="49">
        <v>1.450449477910013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86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1.4760598955389241</v>
      </c>
      <c r="H85" s="49">
        <v>1.6485783919773578</v>
      </c>
      <c r="I85" s="44">
        <v>0</v>
      </c>
      <c r="J85" s="32"/>
    </row>
    <row r="86" spans="1:10" ht="15.75">
      <c r="A86" s="17" t="s">
        <v>87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1.6144331852534226</v>
      </c>
      <c r="H86" s="44">
        <v>0</v>
      </c>
      <c r="I86" s="44">
        <v>0</v>
      </c>
      <c r="J86" s="35"/>
    </row>
    <row r="87" spans="1:10" ht="15.75">
      <c r="A87" s="17" t="s">
        <v>88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1.8121971656454992</v>
      </c>
      <c r="J87" s="32"/>
    </row>
    <row r="88" spans="1:10" ht="15.75">
      <c r="A88" s="41" t="s">
        <v>89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1.8765686087269133</v>
      </c>
      <c r="J88" s="39"/>
    </row>
    <row r="89" ht="15.75">
      <c r="A89" s="56" t="s">
        <v>93</v>
      </c>
    </row>
    <row r="90" ht="14.25">
      <c r="A90" s="63" t="s">
        <v>94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  <row r="97" ht="14.25">
      <c r="D97" s="62"/>
    </row>
    <row r="99" ht="14.25">
      <c r="D99" s="62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2013-08-27T20:14:21Z</dcterms:modified>
  <cp:category/>
  <cp:version/>
  <cp:contentType/>
  <cp:contentStatus/>
</cp:coreProperties>
</file>