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240813" sheetId="1" r:id="rId1"/>
  </sheets>
  <definedNames>
    <definedName name="_xlnm.Print_Titles" localSheetId="0">'DETALHAMENTO PERMISSÃO 240813'!$1:$6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<sst xmlns="http://schemas.openxmlformats.org/spreadsheetml/2006/main" count="94" uniqueCount="94">
  <si>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</si>
  <si>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</si>
  <si>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</si>
  <si>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</si>
  <si>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</si>
  <si>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</si>
  <si>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</si>
  <si>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</si>
  <si>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</si>
  <si>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</si>
  <si>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</si>
  <si>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</si>
  <si>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</si>
  <si>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</si>
  <si>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</si>
  <si>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</si>
  <si>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</si>
  <si>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</si>
  <si>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</si>
  <si>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</si>
  <si>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</si>
  <si>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</si>
  <si>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</si>
  <si>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</si>
  <si>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</si>
  <si>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</si>
  <si>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</si>
  <si>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</si>
  <si>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</si>
  <si>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</si>
  <si>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</si>
  <si>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</si>
  <si>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</si>
  <si>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</si>
  <si>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</si>
  <si>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</si>
  <si>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</si>
  <si>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</si>
  <si>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</si>
  <si>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</si>
  <si>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</si>
  <si>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</si>
  <si>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</si>
  <si>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</si>
  <si>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</si>
  <si>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</si>
  <si>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</si>
  <si>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</si>
  <si>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</si>
  <si>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</si>
  <si>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</si>
  <si>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</si>
  <si>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</si>
  <si>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</si>
  <si>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</si>
  <si>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</si>
  <si>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</si>
  <si>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</si>
  <si>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</si>
  <si>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</si>
  <si>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</si>
  <si>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</si>
  <si>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</si>
  <si>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</si>
  <si>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</si>
  <si>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</si>
  <si>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</si>
  <si>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</si>
  <si>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</si>
  <si>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</si>
  <si>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</si>
  <si>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</si>
  <si>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</si>
  <si>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</si>
  <si>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</si>
  <si>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</si>
  <si>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</si>
  <si>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 Tarifa de Remuneração Líquida Por Passageiro (1)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</si>
  <si>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</si>
  <si>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</si>
  <si>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</si>
  <si>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</si>
  <si>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</si>
  <si>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</si>
  <si>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</si>
  <si>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</si>
  <si>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</si>
  <si>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</si>
  <si>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</si>
  <si>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</si>
  <si>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</si>
  <si>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</si>
  <si>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</si>
  <si>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OPERAÇÃO 24/08/13 - VENCIMENTO 30/08/13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</si>
</sst>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175" fontId="41" fillId="0" borderId="10" xfId="45" applyNumberFormat="1" applyFont="1" applyBorder="1" applyAlignment="1">
      <alignment vertical="center"/>
    </xf>
    <xf numFmtId="176" fontId="41" fillId="0" borderId="10" xfId="45" applyNumberFormat="1" applyFont="1" applyFill="1" applyBorder="1" applyAlignment="1">
      <alignment vertical="center"/>
    </xf>
    <xf numFmtId="176" fontId="41" fillId="0" borderId="10" xfId="45" applyNumberFormat="1" applyFont="1" applyBorder="1" applyAlignment="1">
      <alignment vertical="center"/>
    </xf>
    <xf numFmtId="177" fontId="41" fillId="0" borderId="10" xfId="45" applyNumberFormat="1" applyFont="1" applyBorder="1" applyAlignment="1">
      <alignment vertical="center"/>
    </xf>
    <xf numFmtId="175" fontId="41" fillId="0" borderId="10" xfId="45" applyNumberFormat="1" applyFont="1" applyFill="1" applyBorder="1" applyAlignment="1">
      <alignment vertical="center"/>
    </xf>
    <xf numFmtId="43" fontId="41" fillId="0" borderId="14" xfId="45" applyNumberFormat="1" applyFont="1" applyBorder="1" applyAlignment="1">
      <alignment vertical="center"/>
    </xf>
    <xf numFmtId="176" fontId="41" fillId="0" borderId="14" xfId="45" applyNumberFormat="1" applyFont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638175</xdr:colOff>
      <xdr:row>92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638175</xdr:colOff>
      <xdr:row>92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638175</xdr:colOff>
      <xdr:row>92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>
      <c r="A2" s="65" t="s">
        <v>93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6" t="s">
        <v>18</v>
      </c>
      <c r="B4" s="66" t="s">
        <v>19</v>
      </c>
      <c r="C4" s="66"/>
      <c r="D4" s="66"/>
      <c r="E4" s="66"/>
      <c r="F4" s="66"/>
      <c r="G4" s="66"/>
      <c r="H4" s="66"/>
      <c r="I4" s="66"/>
      <c r="J4" s="67" t="s">
        <v>20</v>
      </c>
    </row>
    <row r="5" spans="1:10" ht="38.25">
      <c r="A5" s="66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6"/>
    </row>
    <row r="6" spans="1:10" ht="15.75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6"/>
    </row>
    <row r="7" spans="1:12" ht="15.75">
      <c r="A7" s="9" t="s">
        <v>21</v>
      </c>
      <c r="B7" s="10">
        <f>B8+B16+B20</f>
        <v>391736</v>
      </c>
      <c r="C7" s="10">
        <f aca="true" t="shared" si="0" ref="C7:I7">C8+C16+C20</f>
        <v>294467</v>
      </c>
      <c r="D7" s="10">
        <f t="shared" si="0"/>
        <v>443885</v>
      </c>
      <c r="E7" s="10">
        <f t="shared" si="0"/>
        <v>545686</v>
      </c>
      <c r="F7" s="10">
        <f t="shared" si="0"/>
        <v>323444</v>
      </c>
      <c r="G7" s="10">
        <f t="shared" si="0"/>
        <v>567954</v>
      </c>
      <c r="H7" s="10">
        <f t="shared" si="0"/>
        <v>314614</v>
      </c>
      <c r="I7" s="10">
        <f t="shared" si="0"/>
        <v>187024</v>
      </c>
      <c r="J7" s="10">
        <f>+J8+J16+J20</f>
        <v>3068810</v>
      </c>
      <c r="L7" s="42"/>
    </row>
    <row r="8" spans="1:10" ht="15.75">
      <c r="A8" s="11" t="s">
        <v>22</v>
      </c>
      <c r="B8" s="12">
        <f>+B9+B12</f>
        <v>222502</v>
      </c>
      <c r="C8" s="12">
        <f>+C9+C12</f>
        <v>177387</v>
      </c>
      <c r="D8" s="12">
        <f aca="true" t="shared" si="1" ref="D8:I8">+D9+D12</f>
        <v>280732</v>
      </c>
      <c r="E8" s="12">
        <f t="shared" si="1"/>
        <v>321522</v>
      </c>
      <c r="F8" s="12">
        <f t="shared" si="1"/>
        <v>189417</v>
      </c>
      <c r="G8" s="12">
        <f t="shared" si="1"/>
        <v>333477</v>
      </c>
      <c r="H8" s="12">
        <f t="shared" si="1"/>
        <v>175030</v>
      </c>
      <c r="I8" s="12">
        <f t="shared" si="1"/>
        <v>114163</v>
      </c>
      <c r="J8" s="12">
        <f>SUM(B8:I8)</f>
        <v>1814230</v>
      </c>
    </row>
    <row r="9" spans="1:10" ht="15.75">
      <c r="A9" s="13" t="s">
        <v>23</v>
      </c>
      <c r="B9" s="14">
        <v>31798</v>
      </c>
      <c r="C9" s="14">
        <v>31732</v>
      </c>
      <c r="D9" s="14">
        <v>36797</v>
      </c>
      <c r="E9" s="14">
        <v>40076</v>
      </c>
      <c r="F9" s="14">
        <v>32451</v>
      </c>
      <c r="G9" s="14">
        <v>40284</v>
      </c>
      <c r="H9" s="14">
        <v>19496</v>
      </c>
      <c r="I9" s="14">
        <v>18770</v>
      </c>
      <c r="J9" s="12">
        <f aca="true" t="shared" si="2" ref="J9:J15">SUM(B9:I9)</f>
        <v>251404</v>
      </c>
    </row>
    <row r="10" spans="1:10" ht="15.75">
      <c r="A10" s="15" t="s">
        <v>24</v>
      </c>
      <c r="B10" s="14">
        <f>+B9-B11</f>
        <v>31798</v>
      </c>
      <c r="C10" s="14">
        <f aca="true" t="shared" si="3" ref="C10:I10">+C9-C11</f>
        <v>31732</v>
      </c>
      <c r="D10" s="14">
        <f t="shared" si="3"/>
        <v>36797</v>
      </c>
      <c r="E10" s="14">
        <f t="shared" si="3"/>
        <v>40076</v>
      </c>
      <c r="F10" s="14">
        <f t="shared" si="3"/>
        <v>32451</v>
      </c>
      <c r="G10" s="14">
        <f t="shared" si="3"/>
        <v>40284</v>
      </c>
      <c r="H10" s="14">
        <f t="shared" si="3"/>
        <v>19496</v>
      </c>
      <c r="I10" s="14">
        <f t="shared" si="3"/>
        <v>18770</v>
      </c>
      <c r="J10" s="12">
        <f t="shared" si="2"/>
        <v>251404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190704</v>
      </c>
      <c r="C12" s="14">
        <f aca="true" t="shared" si="4" ref="C12:I12">C13+C14+C15</f>
        <v>145655</v>
      </c>
      <c r="D12" s="14">
        <f t="shared" si="4"/>
        <v>243935</v>
      </c>
      <c r="E12" s="14">
        <f t="shared" si="4"/>
        <v>281446</v>
      </c>
      <c r="F12" s="14">
        <f t="shared" si="4"/>
        <v>156966</v>
      </c>
      <c r="G12" s="14">
        <f t="shared" si="4"/>
        <v>293193</v>
      </c>
      <c r="H12" s="14">
        <f t="shared" si="4"/>
        <v>155534</v>
      </c>
      <c r="I12" s="14">
        <f t="shared" si="4"/>
        <v>95393</v>
      </c>
      <c r="J12" s="12">
        <f t="shared" si="2"/>
        <v>1562826</v>
      </c>
    </row>
    <row r="13" spans="1:10" ht="15.75">
      <c r="A13" s="15" t="s">
        <v>27</v>
      </c>
      <c r="B13" s="14">
        <v>88854</v>
      </c>
      <c r="C13" s="14">
        <v>70617</v>
      </c>
      <c r="D13" s="14">
        <v>116940</v>
      </c>
      <c r="E13" s="14">
        <v>135338</v>
      </c>
      <c r="F13" s="14">
        <v>77030</v>
      </c>
      <c r="G13" s="14">
        <v>141706</v>
      </c>
      <c r="H13" s="14">
        <v>73657</v>
      </c>
      <c r="I13" s="14">
        <v>44218</v>
      </c>
      <c r="J13" s="12">
        <f t="shared" si="2"/>
        <v>748360</v>
      </c>
    </row>
    <row r="14" spans="1:10" ht="15.75">
      <c r="A14" s="15" t="s">
        <v>28</v>
      </c>
      <c r="B14" s="14">
        <v>78154</v>
      </c>
      <c r="C14" s="14">
        <v>55438</v>
      </c>
      <c r="D14" s="14">
        <v>99612</v>
      </c>
      <c r="E14" s="14">
        <v>111594</v>
      </c>
      <c r="F14" s="14">
        <v>60994</v>
      </c>
      <c r="G14" s="14">
        <v>117960</v>
      </c>
      <c r="H14" s="14">
        <v>65143</v>
      </c>
      <c r="I14" s="14">
        <v>41954</v>
      </c>
      <c r="J14" s="12">
        <f t="shared" si="2"/>
        <v>630849</v>
      </c>
    </row>
    <row r="15" spans="1:10" ht="15.75">
      <c r="A15" s="15" t="s">
        <v>29</v>
      </c>
      <c r="B15" s="14">
        <v>23696</v>
      </c>
      <c r="C15" s="14">
        <v>19600</v>
      </c>
      <c r="D15" s="14">
        <v>27383</v>
      </c>
      <c r="E15" s="14">
        <v>34514</v>
      </c>
      <c r="F15" s="14">
        <v>18942</v>
      </c>
      <c r="G15" s="14">
        <v>33527</v>
      </c>
      <c r="H15" s="14">
        <v>16734</v>
      </c>
      <c r="I15" s="14">
        <v>9221</v>
      </c>
      <c r="J15" s="12">
        <f t="shared" si="2"/>
        <v>183617</v>
      </c>
    </row>
    <row r="16" spans="1:10" ht="15.75">
      <c r="A16" s="17" t="s">
        <v>30</v>
      </c>
      <c r="B16" s="18">
        <f>B17+B18+B19</f>
        <v>128288</v>
      </c>
      <c r="C16" s="18">
        <f aca="true" t="shared" si="5" ref="C16:I16">C17+C18+C19</f>
        <v>83920</v>
      </c>
      <c r="D16" s="18">
        <f t="shared" si="5"/>
        <v>111852</v>
      </c>
      <c r="E16" s="18">
        <f t="shared" si="5"/>
        <v>156910</v>
      </c>
      <c r="F16" s="18">
        <f t="shared" si="5"/>
        <v>97860</v>
      </c>
      <c r="G16" s="18">
        <f t="shared" si="5"/>
        <v>180561</v>
      </c>
      <c r="H16" s="18">
        <f t="shared" si="5"/>
        <v>115420</v>
      </c>
      <c r="I16" s="18">
        <f t="shared" si="5"/>
        <v>60566</v>
      </c>
      <c r="J16" s="12">
        <f aca="true" t="shared" si="6" ref="J16:J22">SUM(B16:I16)</f>
        <v>935377</v>
      </c>
    </row>
    <row r="17" spans="1:10" ht="18.75" customHeight="1">
      <c r="A17" s="13" t="s">
        <v>31</v>
      </c>
      <c r="B17" s="14">
        <v>66485</v>
      </c>
      <c r="C17" s="14">
        <v>47639</v>
      </c>
      <c r="D17" s="14">
        <v>62393</v>
      </c>
      <c r="E17" s="14">
        <v>86415</v>
      </c>
      <c r="F17" s="14">
        <v>54556</v>
      </c>
      <c r="G17" s="14">
        <v>97714</v>
      </c>
      <c r="H17" s="14">
        <v>59659</v>
      </c>
      <c r="I17" s="14">
        <v>31411</v>
      </c>
      <c r="J17" s="12">
        <f t="shared" si="6"/>
        <v>506272</v>
      </c>
    </row>
    <row r="18" spans="1:10" ht="18.75" customHeight="1">
      <c r="A18" s="13" t="s">
        <v>32</v>
      </c>
      <c r="B18" s="14">
        <v>47552</v>
      </c>
      <c r="C18" s="14">
        <v>26522</v>
      </c>
      <c r="D18" s="14">
        <v>37922</v>
      </c>
      <c r="E18" s="14">
        <v>52643</v>
      </c>
      <c r="F18" s="14">
        <v>33518</v>
      </c>
      <c r="G18" s="14">
        <v>64772</v>
      </c>
      <c r="H18" s="14">
        <v>45453</v>
      </c>
      <c r="I18" s="14">
        <v>23996</v>
      </c>
      <c r="J18" s="12">
        <f t="shared" si="6"/>
        <v>332378</v>
      </c>
    </row>
    <row r="19" spans="1:10" ht="18.75" customHeight="1">
      <c r="A19" s="13" t="s">
        <v>33</v>
      </c>
      <c r="B19" s="14">
        <v>14251</v>
      </c>
      <c r="C19" s="14">
        <v>9759</v>
      </c>
      <c r="D19" s="14">
        <v>11537</v>
      </c>
      <c r="E19" s="14">
        <v>17852</v>
      </c>
      <c r="F19" s="14">
        <v>9786</v>
      </c>
      <c r="G19" s="14">
        <v>18075</v>
      </c>
      <c r="H19" s="14">
        <v>10308</v>
      </c>
      <c r="I19" s="14">
        <v>5159</v>
      </c>
      <c r="J19" s="12">
        <f t="shared" si="6"/>
        <v>96727</v>
      </c>
    </row>
    <row r="20" spans="1:10" ht="18.75" customHeight="1">
      <c r="A20" s="17" t="s">
        <v>34</v>
      </c>
      <c r="B20" s="14">
        <f>B21+B22</f>
        <v>40946</v>
      </c>
      <c r="C20" s="14">
        <f aca="true" t="shared" si="7" ref="C20:I20">C21+C22</f>
        <v>33160</v>
      </c>
      <c r="D20" s="14">
        <f t="shared" si="7"/>
        <v>51301</v>
      </c>
      <c r="E20" s="14">
        <f t="shared" si="7"/>
        <v>67254</v>
      </c>
      <c r="F20" s="14">
        <f t="shared" si="7"/>
        <v>36167</v>
      </c>
      <c r="G20" s="14">
        <f t="shared" si="7"/>
        <v>53916</v>
      </c>
      <c r="H20" s="14">
        <f t="shared" si="7"/>
        <v>24164</v>
      </c>
      <c r="I20" s="14">
        <f t="shared" si="7"/>
        <v>12295</v>
      </c>
      <c r="J20" s="12">
        <f t="shared" si="6"/>
        <v>319203</v>
      </c>
    </row>
    <row r="21" spans="1:10" ht="18.75" customHeight="1">
      <c r="A21" s="13" t="s">
        <v>35</v>
      </c>
      <c r="B21" s="14">
        <v>23339</v>
      </c>
      <c r="C21" s="14">
        <v>18901</v>
      </c>
      <c r="D21" s="14">
        <v>29242</v>
      </c>
      <c r="E21" s="14">
        <v>38335</v>
      </c>
      <c r="F21" s="14">
        <v>20615</v>
      </c>
      <c r="G21" s="14">
        <v>30732</v>
      </c>
      <c r="H21" s="14">
        <v>13773</v>
      </c>
      <c r="I21" s="14">
        <v>7008</v>
      </c>
      <c r="J21" s="12">
        <f t="shared" si="6"/>
        <v>181945</v>
      </c>
    </row>
    <row r="22" spans="1:10" ht="18.75" customHeight="1">
      <c r="A22" s="13" t="s">
        <v>36</v>
      </c>
      <c r="B22" s="14">
        <v>17607</v>
      </c>
      <c r="C22" s="14">
        <v>14259</v>
      </c>
      <c r="D22" s="14">
        <v>22059</v>
      </c>
      <c r="E22" s="14">
        <v>28919</v>
      </c>
      <c r="F22" s="14">
        <v>15552</v>
      </c>
      <c r="G22" s="14">
        <v>23184</v>
      </c>
      <c r="H22" s="14">
        <v>10391</v>
      </c>
      <c r="I22" s="14">
        <v>5287</v>
      </c>
      <c r="J22" s="12">
        <f t="shared" si="6"/>
        <v>137258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74</v>
      </c>
      <c r="B28" s="23">
        <f>(((+B$8+B$16)*B$25)+(B$20*B$26))/B$7</f>
        <v>0.9523888817979456</v>
      </c>
      <c r="C28" s="23">
        <f aca="true" t="shared" si="8" ref="C28:I28">(((+C$8+C$16)*C$25)+(C$20*C$26))/C$7</f>
        <v>0.9507208172732429</v>
      </c>
      <c r="D28" s="23">
        <f t="shared" si="8"/>
        <v>0.9753598945672867</v>
      </c>
      <c r="E28" s="23">
        <f t="shared" si="8"/>
        <v>0.9732677902676631</v>
      </c>
      <c r="F28" s="23">
        <f t="shared" si="8"/>
        <v>0.970759480775652</v>
      </c>
      <c r="G28" s="23">
        <f t="shared" si="8"/>
        <v>0.9736283839888442</v>
      </c>
      <c r="H28" s="23">
        <f t="shared" si="8"/>
        <v>0.9136572059730335</v>
      </c>
      <c r="I28" s="23">
        <f t="shared" si="8"/>
        <v>0.968365529023013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75</v>
      </c>
      <c r="B31" s="26">
        <f>B28*B30</f>
        <v>1.4842980722820982</v>
      </c>
      <c r="C31" s="26">
        <f aca="true" t="shared" si="9" ref="C31:I31">C28*C30</f>
        <v>1.4569796524712446</v>
      </c>
      <c r="D31" s="26">
        <f t="shared" si="9"/>
        <v>1.5100521887690732</v>
      </c>
      <c r="E31" s="26">
        <f t="shared" si="9"/>
        <v>1.5060345786601819</v>
      </c>
      <c r="F31" s="26">
        <f t="shared" si="9"/>
        <v>1.4618667021000544</v>
      </c>
      <c r="G31" s="26">
        <f t="shared" si="9"/>
        <v>1.5367750412879917</v>
      </c>
      <c r="H31" s="26">
        <f t="shared" si="9"/>
        <v>1.6526231541640228</v>
      </c>
      <c r="I31" s="26">
        <f t="shared" si="9"/>
        <v>1.8527737666797308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581452.99</v>
      </c>
      <c r="C37" s="29">
        <f aca="true" t="shared" si="11" ref="C37:I37">+C38+C39</f>
        <v>429032.43</v>
      </c>
      <c r="D37" s="29">
        <f t="shared" si="11"/>
        <v>670289.52</v>
      </c>
      <c r="E37" s="29">
        <f t="shared" si="11"/>
        <v>821821.99</v>
      </c>
      <c r="F37" s="29">
        <f t="shared" si="11"/>
        <v>472832.01</v>
      </c>
      <c r="G37" s="29">
        <f t="shared" si="11"/>
        <v>872817.53</v>
      </c>
      <c r="H37" s="29">
        <f t="shared" si="11"/>
        <v>519938.38</v>
      </c>
      <c r="I37" s="29">
        <f t="shared" si="11"/>
        <v>346513.16</v>
      </c>
      <c r="J37" s="29">
        <f t="shared" si="10"/>
        <v>4714698.01</v>
      </c>
      <c r="L37" s="43"/>
      <c r="M37" s="43"/>
    </row>
    <row r="38" spans="1:10" ht="15.75">
      <c r="A38" s="17" t="s">
        <v>76</v>
      </c>
      <c r="B38" s="30">
        <f>ROUND(+B7*B31,2)</f>
        <v>581452.99</v>
      </c>
      <c r="C38" s="30">
        <f aca="true" t="shared" si="12" ref="C38:I38">ROUND(+C7*C31,2)</f>
        <v>429032.43</v>
      </c>
      <c r="D38" s="30">
        <f t="shared" si="12"/>
        <v>670289.52</v>
      </c>
      <c r="E38" s="30">
        <f t="shared" si="12"/>
        <v>821821.99</v>
      </c>
      <c r="F38" s="30">
        <f t="shared" si="12"/>
        <v>472832.01</v>
      </c>
      <c r="G38" s="30">
        <f t="shared" si="12"/>
        <v>872817.53</v>
      </c>
      <c r="H38" s="30">
        <f t="shared" si="12"/>
        <v>519938.38</v>
      </c>
      <c r="I38" s="30">
        <f t="shared" si="12"/>
        <v>346513.16</v>
      </c>
      <c r="J38" s="30">
        <f>SUM(B38:I38)</f>
        <v>4714698.01</v>
      </c>
    </row>
    <row r="39" spans="1:10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3" ht="15.75">
      <c r="A41" s="2" t="s">
        <v>72</v>
      </c>
      <c r="B41" s="31">
        <f aca="true" t="shared" si="13" ref="B41:J41">+B42+B45+B51</f>
        <v>-95394</v>
      </c>
      <c r="C41" s="31">
        <f t="shared" si="13"/>
        <v>-95196</v>
      </c>
      <c r="D41" s="31">
        <f t="shared" si="13"/>
        <v>-110391</v>
      </c>
      <c r="E41" s="31">
        <f t="shared" si="13"/>
        <v>-120228</v>
      </c>
      <c r="F41" s="31">
        <f t="shared" si="13"/>
        <v>-97353</v>
      </c>
      <c r="G41" s="31">
        <f t="shared" si="13"/>
        <v>-120852</v>
      </c>
      <c r="H41" s="31">
        <f t="shared" si="13"/>
        <v>-58488</v>
      </c>
      <c r="I41" s="31">
        <f t="shared" si="13"/>
        <v>-56310</v>
      </c>
      <c r="J41" s="31">
        <f t="shared" si="13"/>
        <v>-754212</v>
      </c>
      <c r="L41" s="57"/>
      <c r="M41" s="40"/>
    </row>
    <row r="42" spans="1:13" ht="15.75">
      <c r="A42" s="17" t="s">
        <v>45</v>
      </c>
      <c r="B42" s="32">
        <f>B43+B44</f>
        <v>-95394</v>
      </c>
      <c r="C42" s="32">
        <f aca="true" t="shared" si="14" ref="C42:I42">C43+C44</f>
        <v>-95196</v>
      </c>
      <c r="D42" s="32">
        <f t="shared" si="14"/>
        <v>-110391</v>
      </c>
      <c r="E42" s="32">
        <f t="shared" si="14"/>
        <v>-120228</v>
      </c>
      <c r="F42" s="32">
        <f t="shared" si="14"/>
        <v>-97353</v>
      </c>
      <c r="G42" s="32">
        <f t="shared" si="14"/>
        <v>-120852</v>
      </c>
      <c r="H42" s="32">
        <f t="shared" si="14"/>
        <v>-58488</v>
      </c>
      <c r="I42" s="32">
        <f t="shared" si="14"/>
        <v>-56310</v>
      </c>
      <c r="J42" s="31">
        <f t="shared" si="10"/>
        <v>-754212</v>
      </c>
      <c r="L42" s="57"/>
      <c r="M42" s="68"/>
    </row>
    <row r="43" spans="1:12" ht="15.75">
      <c r="A43" s="13" t="s">
        <v>70</v>
      </c>
      <c r="B43" s="32">
        <f aca="true" t="shared" si="15" ref="B43:I43">ROUND(-B9*$D$3,2)</f>
        <v>-95394</v>
      </c>
      <c r="C43" s="32">
        <f t="shared" si="15"/>
        <v>-95196</v>
      </c>
      <c r="D43" s="32">
        <f t="shared" si="15"/>
        <v>-110391</v>
      </c>
      <c r="E43" s="32">
        <f t="shared" si="15"/>
        <v>-120228</v>
      </c>
      <c r="F43" s="32">
        <f t="shared" si="15"/>
        <v>-97353</v>
      </c>
      <c r="G43" s="32">
        <f t="shared" si="15"/>
        <v>-120852</v>
      </c>
      <c r="H43" s="32">
        <f t="shared" si="15"/>
        <v>-58488</v>
      </c>
      <c r="I43" s="32">
        <f t="shared" si="15"/>
        <v>-56310</v>
      </c>
      <c r="J43" s="31">
        <f t="shared" si="10"/>
        <v>-754212</v>
      </c>
      <c r="L43" s="57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3"/>
    </row>
    <row r="45" spans="1:12" ht="15.75">
      <c r="A45" s="17" t="s">
        <v>46</v>
      </c>
      <c r="B45" s="32">
        <f aca="true" t="shared" si="17" ref="B45:J45">SUM(B46:B50)</f>
        <v>0</v>
      </c>
      <c r="C45" s="32">
        <f t="shared" si="17"/>
        <v>0</v>
      </c>
      <c r="D45" s="32">
        <f t="shared" si="17"/>
        <v>0</v>
      </c>
      <c r="E45" s="32">
        <f t="shared" si="17"/>
        <v>0</v>
      </c>
      <c r="F45" s="32">
        <f t="shared" si="17"/>
        <v>0</v>
      </c>
      <c r="G45" s="32">
        <f t="shared" si="17"/>
        <v>0</v>
      </c>
      <c r="H45" s="32">
        <f t="shared" si="17"/>
        <v>0</v>
      </c>
      <c r="I45" s="32">
        <f t="shared" si="17"/>
        <v>0</v>
      </c>
      <c r="J45" s="32">
        <f t="shared" si="17"/>
        <v>0</v>
      </c>
      <c r="L45" s="57"/>
    </row>
    <row r="46" spans="1:10" ht="15.75">
      <c r="A46" s="13" t="s">
        <v>63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0"/>
        <v>0</v>
      </c>
    </row>
    <row r="47" spans="1:10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47</v>
      </c>
      <c r="B53" s="35">
        <f aca="true" t="shared" si="18" ref="B53:I53">+B37+B41</f>
        <v>486058.99</v>
      </c>
      <c r="C53" s="35">
        <f t="shared" si="18"/>
        <v>333836.43</v>
      </c>
      <c r="D53" s="35">
        <f t="shared" si="18"/>
        <v>559898.52</v>
      </c>
      <c r="E53" s="35">
        <f t="shared" si="18"/>
        <v>701593.99</v>
      </c>
      <c r="F53" s="35">
        <f t="shared" si="18"/>
        <v>375479.01</v>
      </c>
      <c r="G53" s="35">
        <f t="shared" si="18"/>
        <v>751965.53</v>
      </c>
      <c r="H53" s="35">
        <f t="shared" si="18"/>
        <v>461450.38</v>
      </c>
      <c r="I53" s="35">
        <f t="shared" si="18"/>
        <v>290203.16</v>
      </c>
      <c r="J53" s="35">
        <f>SUM(B53:I53)</f>
        <v>3960486.01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2" ht="14.25">
      <c r="A55" s="34"/>
      <c r="B55" s="36"/>
      <c r="C55" s="36"/>
      <c r="D55" s="36"/>
      <c r="E55" s="36"/>
      <c r="F55" s="36"/>
      <c r="G55" s="36"/>
      <c r="H55" s="36"/>
      <c r="I55" s="36"/>
      <c r="J55" s="37"/>
      <c r="L55" s="40"/>
    </row>
    <row r="56" spans="1:12" ht="17.25" customHeight="1">
      <c r="A56" s="2" t="s">
        <v>48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3960485.99</v>
      </c>
      <c r="L56" s="43"/>
    </row>
    <row r="57" spans="1:12" ht="17.25" customHeight="1">
      <c r="A57" s="17" t="s">
        <v>49</v>
      </c>
      <c r="B57" s="45">
        <v>93784.4</v>
      </c>
      <c r="C57" s="45">
        <v>95561.63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189346.03</v>
      </c>
      <c r="L57" s="40"/>
    </row>
    <row r="58" spans="1:10" ht="17.25" customHeight="1">
      <c r="A58" s="17" t="s">
        <v>55</v>
      </c>
      <c r="B58" s="45">
        <v>392274.59</v>
      </c>
      <c r="C58" s="45">
        <v>238274.79</v>
      </c>
      <c r="D58" s="44">
        <v>0</v>
      </c>
      <c r="E58" s="45">
        <v>323177.81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19" ref="J58:J70">SUM(B58:I58)</f>
        <v>953727.19</v>
      </c>
    </row>
    <row r="59" spans="1:10" ht="17.25" customHeight="1">
      <c r="A59" s="17" t="s">
        <v>56</v>
      </c>
      <c r="B59" s="44">
        <v>0</v>
      </c>
      <c r="C59" s="44">
        <v>0</v>
      </c>
      <c r="D59" s="32">
        <v>201612.45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19"/>
        <v>201612.45</v>
      </c>
    </row>
    <row r="60" spans="1:10" ht="17.25" customHeight="1">
      <c r="A60" s="17" t="s">
        <v>57</v>
      </c>
      <c r="B60" s="44">
        <v>0</v>
      </c>
      <c r="C60" s="44">
        <v>0</v>
      </c>
      <c r="D60" s="45">
        <v>224165.75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19"/>
        <v>224165.75</v>
      </c>
    </row>
    <row r="61" spans="1:10" ht="17.25" customHeight="1">
      <c r="A61" s="17" t="s">
        <v>58</v>
      </c>
      <c r="B61" s="44">
        <v>0</v>
      </c>
      <c r="C61" s="44">
        <v>0</v>
      </c>
      <c r="D61" s="45">
        <v>91667.54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19"/>
        <v>91667.54</v>
      </c>
    </row>
    <row r="62" spans="1:10" ht="17.25" customHeight="1">
      <c r="A62" s="17" t="s">
        <v>59</v>
      </c>
      <c r="B62" s="44">
        <v>0</v>
      </c>
      <c r="C62" s="44">
        <v>0</v>
      </c>
      <c r="D62" s="45">
        <v>42452.77</v>
      </c>
      <c r="E62" s="44">
        <v>0</v>
      </c>
      <c r="F62" s="45">
        <v>56460.4</v>
      </c>
      <c r="G62" s="44">
        <v>0</v>
      </c>
      <c r="H62" s="44">
        <v>0</v>
      </c>
      <c r="I62" s="44">
        <v>0</v>
      </c>
      <c r="J62" s="35">
        <f t="shared" si="19"/>
        <v>98913.17</v>
      </c>
    </row>
    <row r="63" spans="1:10" ht="17.25" customHeight="1">
      <c r="A63" s="17" t="s">
        <v>60</v>
      </c>
      <c r="B63" s="44">
        <v>0</v>
      </c>
      <c r="C63" s="44">
        <v>0</v>
      </c>
      <c r="D63" s="44">
        <v>0</v>
      </c>
      <c r="E63" s="45">
        <v>222848.85</v>
      </c>
      <c r="F63" s="44">
        <v>0</v>
      </c>
      <c r="G63" s="44">
        <v>0</v>
      </c>
      <c r="H63" s="44">
        <v>0</v>
      </c>
      <c r="I63" s="44">
        <v>0</v>
      </c>
      <c r="J63" s="35">
        <f t="shared" si="19"/>
        <v>222848.85</v>
      </c>
    </row>
    <row r="64" spans="1:10" ht="17.25" customHeight="1">
      <c r="A64" s="17" t="s">
        <v>61</v>
      </c>
      <c r="B64" s="44">
        <v>0</v>
      </c>
      <c r="C64" s="44">
        <v>0</v>
      </c>
      <c r="D64" s="44">
        <v>0</v>
      </c>
      <c r="E64" s="45">
        <v>134708.27</v>
      </c>
      <c r="F64" s="44">
        <v>0</v>
      </c>
      <c r="G64" s="44">
        <v>0</v>
      </c>
      <c r="H64" s="44">
        <v>0</v>
      </c>
      <c r="I64" s="44">
        <v>0</v>
      </c>
      <c r="J64" s="35">
        <f t="shared" si="19"/>
        <v>134708.27</v>
      </c>
    </row>
    <row r="65" spans="1:10" ht="17.25" customHeight="1">
      <c r="A65" s="17" t="s">
        <v>62</v>
      </c>
      <c r="B65" s="44">
        <v>0</v>
      </c>
      <c r="C65" s="44">
        <v>0</v>
      </c>
      <c r="D65" s="44">
        <v>0</v>
      </c>
      <c r="E65" s="32">
        <v>20859.06</v>
      </c>
      <c r="F65" s="44">
        <v>0</v>
      </c>
      <c r="G65" s="44">
        <v>0</v>
      </c>
      <c r="H65" s="44">
        <v>0</v>
      </c>
      <c r="I65" s="44">
        <v>0</v>
      </c>
      <c r="J65" s="32">
        <f t="shared" si="19"/>
        <v>20859.06</v>
      </c>
    </row>
    <row r="66" spans="1:10" ht="17.25" customHeight="1">
      <c r="A66" s="17" t="s">
        <v>50</v>
      </c>
      <c r="B66" s="44">
        <v>0</v>
      </c>
      <c r="C66" s="44">
        <v>0</v>
      </c>
      <c r="D66" s="44">
        <v>0</v>
      </c>
      <c r="E66" s="44">
        <v>0</v>
      </c>
      <c r="F66" s="45">
        <v>319018.61</v>
      </c>
      <c r="G66" s="44">
        <v>0</v>
      </c>
      <c r="H66" s="44">
        <v>0</v>
      </c>
      <c r="I66" s="44">
        <v>0</v>
      </c>
      <c r="J66" s="35">
        <f t="shared" si="19"/>
        <v>319018.61</v>
      </c>
    </row>
    <row r="67" spans="1:10" ht="17.25" customHeight="1">
      <c r="A67" s="17" t="s">
        <v>51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426351.49</v>
      </c>
      <c r="H67" s="45">
        <v>461450.38</v>
      </c>
      <c r="I67" s="44">
        <v>0</v>
      </c>
      <c r="J67" s="32">
        <f t="shared" si="19"/>
        <v>887801.87</v>
      </c>
    </row>
    <row r="68" spans="1:10" ht="17.25" customHeight="1">
      <c r="A68" s="17" t="s">
        <v>52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325614.04</v>
      </c>
      <c r="H68" s="44">
        <v>0</v>
      </c>
      <c r="I68" s="44">
        <v>0</v>
      </c>
      <c r="J68" s="35">
        <f t="shared" si="19"/>
        <v>325614.04</v>
      </c>
    </row>
    <row r="69" spans="1:10" ht="17.25" customHeight="1">
      <c r="A69" s="17" t="s">
        <v>53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98713.47</v>
      </c>
      <c r="J69" s="32">
        <f t="shared" si="19"/>
        <v>98713.47</v>
      </c>
    </row>
    <row r="70" spans="1:10" ht="17.25" customHeight="1">
      <c r="A70" s="17" t="s">
        <v>54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191489.69</v>
      </c>
      <c r="J70" s="35">
        <f t="shared" si="19"/>
        <v>191489.69</v>
      </c>
    </row>
    <row r="71" spans="1:10" ht="17.25" customHeight="1">
      <c r="A71" s="41" t="s">
        <v>68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62"/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77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78</v>
      </c>
      <c r="B75" s="49">
        <v>1.5761786050634314</v>
      </c>
      <c r="C75" s="49">
        <v>1.5320965187975335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35"/>
    </row>
    <row r="76" spans="1:10" ht="15.75">
      <c r="A76" s="17" t="s">
        <v>79</v>
      </c>
      <c r="B76" s="49">
        <v>1.4635360151721895</v>
      </c>
      <c r="C76" s="49">
        <v>1.427317164444234</v>
      </c>
      <c r="D76" s="44"/>
      <c r="E76" s="49">
        <v>1.5352151675485008</v>
      </c>
      <c r="F76" s="44">
        <v>0</v>
      </c>
      <c r="G76" s="44">
        <v>0</v>
      </c>
      <c r="H76" s="44">
        <v>0</v>
      </c>
      <c r="I76" s="44">
        <v>0</v>
      </c>
      <c r="J76" s="35"/>
    </row>
    <row r="77" spans="1:10" ht="15.75">
      <c r="A77" s="17" t="s">
        <v>80</v>
      </c>
      <c r="B77" s="44">
        <v>0</v>
      </c>
      <c r="C77" s="44">
        <v>0</v>
      </c>
      <c r="D77" s="50">
        <v>1.415245375513587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32"/>
    </row>
    <row r="78" spans="1:10" ht="15.75">
      <c r="A78" s="17" t="s">
        <v>81</v>
      </c>
      <c r="B78" s="44">
        <v>0</v>
      </c>
      <c r="C78" s="44">
        <v>0</v>
      </c>
      <c r="D78" s="51">
        <v>1.4851507673755144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82</v>
      </c>
      <c r="B79" s="44">
        <v>0</v>
      </c>
      <c r="C79" s="44">
        <v>0</v>
      </c>
      <c r="D79" s="51">
        <v>1.7733473523859986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2"/>
    </row>
    <row r="80" spans="1:10" ht="15.75">
      <c r="A80" s="17" t="s">
        <v>83</v>
      </c>
      <c r="B80" s="44">
        <v>0</v>
      </c>
      <c r="C80" s="44">
        <v>0</v>
      </c>
      <c r="D80" s="51">
        <v>1.6469404619382721</v>
      </c>
      <c r="E80" s="44">
        <v>0</v>
      </c>
      <c r="F80" s="49">
        <v>1.5171034397170458</v>
      </c>
      <c r="G80" s="44">
        <v>0</v>
      </c>
      <c r="H80" s="44">
        <v>0</v>
      </c>
      <c r="I80" s="44">
        <v>0</v>
      </c>
      <c r="J80" s="35"/>
    </row>
    <row r="81" spans="1:10" ht="15.75">
      <c r="A81" s="17" t="s">
        <v>84</v>
      </c>
      <c r="B81" s="44">
        <v>0</v>
      </c>
      <c r="C81" s="44">
        <v>0</v>
      </c>
      <c r="D81" s="44">
        <v>0</v>
      </c>
      <c r="E81" s="49">
        <v>1.4845689140811456</v>
      </c>
      <c r="F81" s="44"/>
      <c r="G81" s="44">
        <v>0</v>
      </c>
      <c r="H81" s="44">
        <v>0</v>
      </c>
      <c r="I81" s="44">
        <v>0</v>
      </c>
      <c r="J81" s="35"/>
    </row>
    <row r="82" spans="1:10" ht="15.75">
      <c r="A82" s="17" t="s">
        <v>85</v>
      </c>
      <c r="B82" s="44">
        <v>0</v>
      </c>
      <c r="C82" s="44">
        <v>0</v>
      </c>
      <c r="D82" s="52">
        <v>0</v>
      </c>
      <c r="E82" s="49">
        <v>1.481098359400425</v>
      </c>
      <c r="F82" s="44">
        <v>0</v>
      </c>
      <c r="G82" s="44">
        <v>0</v>
      </c>
      <c r="H82" s="44">
        <v>0</v>
      </c>
      <c r="I82" s="44">
        <v>0</v>
      </c>
      <c r="J82" s="35"/>
    </row>
    <row r="83" spans="1:10" ht="15.75">
      <c r="A83" s="17" t="s">
        <v>86</v>
      </c>
      <c r="B83" s="44">
        <v>0</v>
      </c>
      <c r="C83" s="44">
        <v>0</v>
      </c>
      <c r="D83" s="44">
        <v>0</v>
      </c>
      <c r="E83" s="53">
        <v>1.4679797486885446</v>
      </c>
      <c r="F83" s="44">
        <v>0</v>
      </c>
      <c r="G83" s="44">
        <v>0</v>
      </c>
      <c r="H83" s="44">
        <v>0</v>
      </c>
      <c r="I83" s="44">
        <v>0</v>
      </c>
      <c r="J83" s="32"/>
    </row>
    <row r="84" spans="1:10" ht="15.75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49">
        <v>1.4521590929744783</v>
      </c>
      <c r="G84" s="44">
        <v>0</v>
      </c>
      <c r="H84" s="44">
        <v>0</v>
      </c>
      <c r="I84" s="44">
        <v>0</v>
      </c>
      <c r="J84" s="35"/>
    </row>
    <row r="85" spans="1:10" ht="15.75">
      <c r="A85" s="17" t="s">
        <v>88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50">
        <v>1.4775936123348017</v>
      </c>
      <c r="H85" s="49">
        <v>1.6526231509087328</v>
      </c>
      <c r="I85" s="44">
        <v>0</v>
      </c>
      <c r="J85" s="32"/>
    </row>
    <row r="86" spans="1:10" ht="15.75">
      <c r="A86" s="17" t="s">
        <v>89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51">
        <v>1.6159785911317883</v>
      </c>
      <c r="H86" s="44">
        <v>0</v>
      </c>
      <c r="I86" s="44">
        <v>0</v>
      </c>
      <c r="J86" s="35"/>
    </row>
    <row r="87" spans="1:10" ht="15.75">
      <c r="A87" s="17" t="s">
        <v>90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50">
        <v>1.811811895933378</v>
      </c>
      <c r="J87" s="32"/>
    </row>
    <row r="88" spans="1:10" ht="15.75">
      <c r="A88" s="41" t="s">
        <v>91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5">
        <v>1.875009816861904</v>
      </c>
      <c r="J88" s="39"/>
    </row>
    <row r="89" ht="15.75">
      <c r="A89" s="56" t="s">
        <v>92</v>
      </c>
    </row>
    <row r="92" ht="14.25">
      <c r="B92" s="58"/>
    </row>
    <row r="93" ht="14.25">
      <c r="F93" s="59"/>
    </row>
    <row r="95" spans="6:7" ht="14.25">
      <c r="F95" s="60"/>
      <c r="G95" s="61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2013-08-29T19:52:59Z</dcterms:modified>
  <cp:category/>
  <cp:version/>
  <cp:contentType/>
  <cp:contentStatus/>
</cp:coreProperties>
</file>