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 270813" sheetId="1" r:id="rId1"/>
  </sheets>
  <definedNames>
    <definedName name="_xlnm.Print_Titles" localSheetId="0">'DETALHAMENTO PERMISSÃO 270813'!$1:$6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<sst xmlns="http://schemas.openxmlformats.org/spreadsheetml/2006/main" count="94" uniqueCount="94">
  <si>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</si>
  <si>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</si>
  <si>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</si>
  <si>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</si>
  <si>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</si>
  <si>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</si>
  <si>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</si>
  <si>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</si>
  <si>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</si>
  <si>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</si>
  <si>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</si>
  <si>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</si>
  <si>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</si>
  <si>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</si>
  <si>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</si>
  <si>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</si>
  <si>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</si>
  <si>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</si>
  <si>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</si>
  <si>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</si>
  <si>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</si>
  <si>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</si>
  <si>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</si>
  <si>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</si>
  <si>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</si>
  <si>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</si>
  <si>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</si>
  <si>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</si>
  <si>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</si>
  <si>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</si>
  <si>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</si>
  <si>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</si>
  <si>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</si>
  <si>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</si>
  <si>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</si>
  <si>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</si>
  <si>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</si>
  <si>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</si>
  <si>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</si>
  <si>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</si>
  <si>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 Remuneração Mensal de AVL (5.1. x 5.2.)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</si>
  <si>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</si>
  <si>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</si>
  <si>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</si>
  <si>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</si>
  <si>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</si>
  <si>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</si>
  <si>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</si>
  <si>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</si>
  <si>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</si>
  <si>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</si>
  <si>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</si>
  <si>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</si>
  <si>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</si>
  <si>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</si>
  <si>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</si>
  <si>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</si>
  <si>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</si>
  <si>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</si>
  <si>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</si>
  <si>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</si>
  <si>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</si>
  <si>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</si>
  <si>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</si>
  <si>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</si>
  <si>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</si>
  <si>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</si>
  <si>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</si>
  <si>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</si>
  <si>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</si>
  <si>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</si>
  <si>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</si>
  <si>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7. Acertos Financeiros (7.1. + 7.2. + 7.3. + 7.4.)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</si>
  <si>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</si>
  <si>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</si>
  <si>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</si>
  <si>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</si>
  <si>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 Tarifa de Remuneração Líquida Por Passageiro (1)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</si>
  <si>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</si>
  <si>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</si>
  <si>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</si>
  <si>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</si>
  <si>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</si>
  <si>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</si>
  <si>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</si>
  <si>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</si>
  <si>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</si>
  <si>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</si>
  <si>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</si>
  <si>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</si>
  <si>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</si>
  <si>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</si>
  <si>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</si>
  <si>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OPERAÇÃO 27/08/13 - VENCIMENTO 03/09/13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</si>
</sst>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175" fontId="41" fillId="0" borderId="10" xfId="45" applyNumberFormat="1" applyFont="1" applyBorder="1" applyAlignment="1">
      <alignment vertical="center"/>
    </xf>
    <xf numFmtId="176" fontId="41" fillId="0" borderId="10" xfId="45" applyNumberFormat="1" applyFont="1" applyFill="1" applyBorder="1" applyAlignment="1">
      <alignment vertical="center"/>
    </xf>
    <xf numFmtId="176" fontId="41" fillId="0" borderId="10" xfId="45" applyNumberFormat="1" applyFont="1" applyBorder="1" applyAlignment="1">
      <alignment vertical="center"/>
    </xf>
    <xf numFmtId="177" fontId="41" fillId="0" borderId="10" xfId="45" applyNumberFormat="1" applyFont="1" applyBorder="1" applyAlignment="1">
      <alignment vertical="center"/>
    </xf>
    <xf numFmtId="175" fontId="41" fillId="0" borderId="10" xfId="45" applyNumberFormat="1" applyFont="1" applyFill="1" applyBorder="1" applyAlignment="1">
      <alignment vertical="center"/>
    </xf>
    <xf numFmtId="43" fontId="41" fillId="0" borderId="14" xfId="45" applyNumberFormat="1" applyFont="1" applyBorder="1" applyAlignment="1">
      <alignment vertical="center"/>
    </xf>
    <xf numFmtId="176" fontId="41" fillId="0" borderId="14" xfId="45" applyNumberFormat="1" applyFont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38" sqref="M38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1">
      <c r="A2" s="65" t="s">
        <v>93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6" t="s">
        <v>18</v>
      </c>
      <c r="B4" s="66" t="s">
        <v>19</v>
      </c>
      <c r="C4" s="66"/>
      <c r="D4" s="66"/>
      <c r="E4" s="66"/>
      <c r="F4" s="66"/>
      <c r="G4" s="66"/>
      <c r="H4" s="66"/>
      <c r="I4" s="66"/>
      <c r="J4" s="67" t="s">
        <v>20</v>
      </c>
    </row>
    <row r="5" spans="1:10" ht="38.25">
      <c r="A5" s="66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6"/>
    </row>
    <row r="6" spans="1:10" ht="15.75">
      <c r="A6" s="6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6"/>
    </row>
    <row r="7" spans="1:12" ht="15.75">
      <c r="A7" s="9" t="s">
        <v>21</v>
      </c>
      <c r="B7" s="10">
        <f>B8+B16+B20</f>
        <v>518684</v>
      </c>
      <c r="C7" s="10">
        <f aca="true" t="shared" si="0" ref="C7:I7">C8+C16+C20</f>
        <v>414360</v>
      </c>
      <c r="D7" s="10">
        <f t="shared" si="0"/>
        <v>575344</v>
      </c>
      <c r="E7" s="10">
        <f t="shared" si="0"/>
        <v>743423</v>
      </c>
      <c r="F7" s="10">
        <f t="shared" si="0"/>
        <v>451107</v>
      </c>
      <c r="G7" s="10">
        <f t="shared" si="0"/>
        <v>739363</v>
      </c>
      <c r="H7" s="10">
        <f t="shared" si="0"/>
        <v>362145</v>
      </c>
      <c r="I7" s="10">
        <f t="shared" si="0"/>
        <v>270177</v>
      </c>
      <c r="J7" s="10">
        <f>+J8+J16+J20</f>
        <v>4074603</v>
      </c>
      <c r="L7" s="42"/>
    </row>
    <row r="8" spans="1:10" ht="15.75">
      <c r="A8" s="11" t="s">
        <v>22</v>
      </c>
      <c r="B8" s="12">
        <f>+B9+B12</f>
        <v>289072</v>
      </c>
      <c r="C8" s="12">
        <f>+C9+C12</f>
        <v>246579</v>
      </c>
      <c r="D8" s="12">
        <f aca="true" t="shared" si="1" ref="D8:I8">+D9+D12</f>
        <v>365140</v>
      </c>
      <c r="E8" s="12">
        <f t="shared" si="1"/>
        <v>438197</v>
      </c>
      <c r="F8" s="12">
        <f t="shared" si="1"/>
        <v>258418</v>
      </c>
      <c r="G8" s="12">
        <f t="shared" si="1"/>
        <v>426105</v>
      </c>
      <c r="H8" s="12">
        <f t="shared" si="1"/>
        <v>193226</v>
      </c>
      <c r="I8" s="12">
        <f t="shared" si="1"/>
        <v>163065</v>
      </c>
      <c r="J8" s="12">
        <f>SUM(B8:I8)</f>
        <v>2379802</v>
      </c>
    </row>
    <row r="9" spans="1:10" ht="15.75">
      <c r="A9" s="13" t="s">
        <v>23</v>
      </c>
      <c r="B9" s="14">
        <v>29265</v>
      </c>
      <c r="C9" s="14">
        <v>30423</v>
      </c>
      <c r="D9" s="14">
        <v>30604</v>
      </c>
      <c r="E9" s="14">
        <v>35350</v>
      </c>
      <c r="F9" s="14">
        <v>30881</v>
      </c>
      <c r="G9" s="14">
        <v>36699</v>
      </c>
      <c r="H9" s="14">
        <v>15314</v>
      </c>
      <c r="I9" s="14">
        <v>20879</v>
      </c>
      <c r="J9" s="12">
        <f aca="true" t="shared" si="2" ref="J9:J15">SUM(B9:I9)</f>
        <v>229415</v>
      </c>
    </row>
    <row r="10" spans="1:10" ht="15.75">
      <c r="A10" s="15" t="s">
        <v>24</v>
      </c>
      <c r="B10" s="14">
        <f>+B9-B11</f>
        <v>29265</v>
      </c>
      <c r="C10" s="14">
        <f aca="true" t="shared" si="3" ref="C10:I10">+C9-C11</f>
        <v>30423</v>
      </c>
      <c r="D10" s="14">
        <f t="shared" si="3"/>
        <v>30604</v>
      </c>
      <c r="E10" s="14">
        <f t="shared" si="3"/>
        <v>35350</v>
      </c>
      <c r="F10" s="14">
        <f t="shared" si="3"/>
        <v>30881</v>
      </c>
      <c r="G10" s="14">
        <f t="shared" si="3"/>
        <v>36699</v>
      </c>
      <c r="H10" s="14">
        <f t="shared" si="3"/>
        <v>15314</v>
      </c>
      <c r="I10" s="14">
        <f t="shared" si="3"/>
        <v>20879</v>
      </c>
      <c r="J10" s="12">
        <f t="shared" si="2"/>
        <v>229415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259807</v>
      </c>
      <c r="C12" s="14">
        <f aca="true" t="shared" si="4" ref="C12:I12">C13+C14+C15</f>
        <v>216156</v>
      </c>
      <c r="D12" s="14">
        <f t="shared" si="4"/>
        <v>334536</v>
      </c>
      <c r="E12" s="14">
        <f t="shared" si="4"/>
        <v>402847</v>
      </c>
      <c r="F12" s="14">
        <f t="shared" si="4"/>
        <v>227537</v>
      </c>
      <c r="G12" s="14">
        <f t="shared" si="4"/>
        <v>389406</v>
      </c>
      <c r="H12" s="14">
        <f t="shared" si="4"/>
        <v>177912</v>
      </c>
      <c r="I12" s="14">
        <f t="shared" si="4"/>
        <v>142186</v>
      </c>
      <c r="J12" s="12">
        <f t="shared" si="2"/>
        <v>2150387</v>
      </c>
    </row>
    <row r="13" spans="1:10" ht="15.75">
      <c r="A13" s="15" t="s">
        <v>27</v>
      </c>
      <c r="B13" s="14">
        <v>114749</v>
      </c>
      <c r="C13" s="14">
        <v>97320</v>
      </c>
      <c r="D13" s="14">
        <v>151518</v>
      </c>
      <c r="E13" s="14">
        <v>182358</v>
      </c>
      <c r="F13" s="14">
        <v>106817</v>
      </c>
      <c r="G13" s="14">
        <v>182539</v>
      </c>
      <c r="H13" s="14">
        <v>82118</v>
      </c>
      <c r="I13" s="14">
        <v>64321</v>
      </c>
      <c r="J13" s="12">
        <f t="shared" si="2"/>
        <v>981740</v>
      </c>
    </row>
    <row r="14" spans="1:10" ht="15.75">
      <c r="A14" s="15" t="s">
        <v>28</v>
      </c>
      <c r="B14" s="14">
        <v>104908</v>
      </c>
      <c r="C14" s="14">
        <v>82619</v>
      </c>
      <c r="D14" s="14">
        <v>137013</v>
      </c>
      <c r="E14" s="14">
        <v>159979</v>
      </c>
      <c r="F14" s="14">
        <v>87523</v>
      </c>
      <c r="G14" s="14">
        <v>153732</v>
      </c>
      <c r="H14" s="14">
        <v>69945</v>
      </c>
      <c r="I14" s="14">
        <v>60013</v>
      </c>
      <c r="J14" s="12">
        <f t="shared" si="2"/>
        <v>855732</v>
      </c>
    </row>
    <row r="15" spans="1:10" ht="15.75">
      <c r="A15" s="15" t="s">
        <v>29</v>
      </c>
      <c r="B15" s="14">
        <v>40150</v>
      </c>
      <c r="C15" s="14">
        <v>36217</v>
      </c>
      <c r="D15" s="14">
        <v>46005</v>
      </c>
      <c r="E15" s="14">
        <v>60510</v>
      </c>
      <c r="F15" s="14">
        <v>33197</v>
      </c>
      <c r="G15" s="14">
        <v>53135</v>
      </c>
      <c r="H15" s="14">
        <v>25849</v>
      </c>
      <c r="I15" s="14">
        <v>17852</v>
      </c>
      <c r="J15" s="12">
        <f t="shared" si="2"/>
        <v>312915</v>
      </c>
    </row>
    <row r="16" spans="1:10" ht="15.75">
      <c r="A16" s="17" t="s">
        <v>30</v>
      </c>
      <c r="B16" s="18">
        <f>B17+B18+B19</f>
        <v>177561</v>
      </c>
      <c r="C16" s="18">
        <f aca="true" t="shared" si="5" ref="C16:I16">C17+C18+C19</f>
        <v>121761</v>
      </c>
      <c r="D16" s="18">
        <f t="shared" si="5"/>
        <v>142248</v>
      </c>
      <c r="E16" s="18">
        <f t="shared" si="5"/>
        <v>212860</v>
      </c>
      <c r="F16" s="18">
        <f t="shared" si="5"/>
        <v>140656</v>
      </c>
      <c r="G16" s="18">
        <f t="shared" si="5"/>
        <v>242710</v>
      </c>
      <c r="H16" s="18">
        <f t="shared" si="5"/>
        <v>139127</v>
      </c>
      <c r="I16" s="18">
        <f t="shared" si="5"/>
        <v>90003</v>
      </c>
      <c r="J16" s="12">
        <f aca="true" t="shared" si="6" ref="J16:J22">SUM(B16:I16)</f>
        <v>1266926</v>
      </c>
    </row>
    <row r="17" spans="1:10" ht="18.75" customHeight="1">
      <c r="A17" s="13" t="s">
        <v>31</v>
      </c>
      <c r="B17" s="14">
        <v>90406</v>
      </c>
      <c r="C17" s="14">
        <v>66845</v>
      </c>
      <c r="D17" s="14">
        <v>80036</v>
      </c>
      <c r="E17" s="14">
        <v>116683</v>
      </c>
      <c r="F17" s="14">
        <v>78160</v>
      </c>
      <c r="G17" s="14">
        <v>132321</v>
      </c>
      <c r="H17" s="14">
        <v>72928</v>
      </c>
      <c r="I17" s="14">
        <v>47468</v>
      </c>
      <c r="J17" s="12">
        <f t="shared" si="6"/>
        <v>684847</v>
      </c>
    </row>
    <row r="18" spans="1:10" ht="18.75" customHeight="1">
      <c r="A18" s="13" t="s">
        <v>32</v>
      </c>
      <c r="B18" s="14">
        <v>64340</v>
      </c>
      <c r="C18" s="14">
        <v>38058</v>
      </c>
      <c r="D18" s="14">
        <v>44803</v>
      </c>
      <c r="E18" s="14">
        <v>67692</v>
      </c>
      <c r="F18" s="14">
        <v>46250</v>
      </c>
      <c r="G18" s="14">
        <v>82498</v>
      </c>
      <c r="H18" s="14">
        <v>50518</v>
      </c>
      <c r="I18" s="14">
        <v>33597</v>
      </c>
      <c r="J18" s="12">
        <f t="shared" si="6"/>
        <v>427756</v>
      </c>
    </row>
    <row r="19" spans="1:10" ht="18.75" customHeight="1">
      <c r="A19" s="13" t="s">
        <v>33</v>
      </c>
      <c r="B19" s="14">
        <v>22815</v>
      </c>
      <c r="C19" s="14">
        <v>16858</v>
      </c>
      <c r="D19" s="14">
        <v>17409</v>
      </c>
      <c r="E19" s="14">
        <v>28485</v>
      </c>
      <c r="F19" s="14">
        <v>16246</v>
      </c>
      <c r="G19" s="14">
        <v>27891</v>
      </c>
      <c r="H19" s="14">
        <v>15681</v>
      </c>
      <c r="I19" s="14">
        <v>8938</v>
      </c>
      <c r="J19" s="12">
        <f t="shared" si="6"/>
        <v>154323</v>
      </c>
    </row>
    <row r="20" spans="1:10" ht="18.75" customHeight="1">
      <c r="A20" s="17" t="s">
        <v>34</v>
      </c>
      <c r="B20" s="14">
        <f>B21+B22</f>
        <v>52051</v>
      </c>
      <c r="C20" s="14">
        <f aca="true" t="shared" si="7" ref="C20:I20">C21+C22</f>
        <v>46020</v>
      </c>
      <c r="D20" s="14">
        <f t="shared" si="7"/>
        <v>67956</v>
      </c>
      <c r="E20" s="14">
        <f t="shared" si="7"/>
        <v>92366</v>
      </c>
      <c r="F20" s="14">
        <f t="shared" si="7"/>
        <v>52033</v>
      </c>
      <c r="G20" s="14">
        <f t="shared" si="7"/>
        <v>70548</v>
      </c>
      <c r="H20" s="14">
        <f t="shared" si="7"/>
        <v>29792</v>
      </c>
      <c r="I20" s="14">
        <f t="shared" si="7"/>
        <v>17109</v>
      </c>
      <c r="J20" s="12">
        <f t="shared" si="6"/>
        <v>427875</v>
      </c>
    </row>
    <row r="21" spans="1:10" ht="18.75" customHeight="1">
      <c r="A21" s="13" t="s">
        <v>35</v>
      </c>
      <c r="B21" s="14">
        <v>29669</v>
      </c>
      <c r="C21" s="14">
        <v>26231</v>
      </c>
      <c r="D21" s="14">
        <v>38735</v>
      </c>
      <c r="E21" s="14">
        <v>52649</v>
      </c>
      <c r="F21" s="14">
        <v>29659</v>
      </c>
      <c r="G21" s="14">
        <v>40212</v>
      </c>
      <c r="H21" s="14">
        <v>16981</v>
      </c>
      <c r="I21" s="14">
        <v>9752</v>
      </c>
      <c r="J21" s="12">
        <f t="shared" si="6"/>
        <v>243888</v>
      </c>
    </row>
    <row r="22" spans="1:10" ht="18.75" customHeight="1">
      <c r="A22" s="13" t="s">
        <v>36</v>
      </c>
      <c r="B22" s="14">
        <v>22382</v>
      </c>
      <c r="C22" s="14">
        <v>19789</v>
      </c>
      <c r="D22" s="14">
        <v>29221</v>
      </c>
      <c r="E22" s="14">
        <v>39717</v>
      </c>
      <c r="F22" s="14">
        <v>22374</v>
      </c>
      <c r="G22" s="14">
        <v>30336</v>
      </c>
      <c r="H22" s="14">
        <v>12811</v>
      </c>
      <c r="I22" s="14">
        <v>7357</v>
      </c>
      <c r="J22" s="12">
        <f t="shared" si="6"/>
        <v>183987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0.9672</v>
      </c>
      <c r="C25" s="22">
        <v>0.9767</v>
      </c>
      <c r="D25" s="22">
        <v>1</v>
      </c>
      <c r="E25" s="22">
        <v>1</v>
      </c>
      <c r="F25" s="22">
        <v>1</v>
      </c>
      <c r="G25" s="22">
        <v>1</v>
      </c>
      <c r="H25" s="22">
        <v>0.9359</v>
      </c>
      <c r="I25" s="22">
        <v>0.9768</v>
      </c>
      <c r="J25" s="21"/>
    </row>
    <row r="26" spans="1:10" ht="18.75" customHeight="1">
      <c r="A26" s="17" t="s">
        <v>38</v>
      </c>
      <c r="B26" s="23">
        <v>0.8255</v>
      </c>
      <c r="C26" s="23">
        <v>0.746</v>
      </c>
      <c r="D26" s="23">
        <v>0.7868</v>
      </c>
      <c r="E26" s="23">
        <v>0.7831</v>
      </c>
      <c r="F26" s="23">
        <v>0.7385</v>
      </c>
      <c r="G26" s="23">
        <v>0.7222</v>
      </c>
      <c r="H26" s="23">
        <v>0.6463</v>
      </c>
      <c r="I26" s="24">
        <v>0.8485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74</v>
      </c>
      <c r="B28" s="23">
        <f>(((+B$8+B$16)*B$25)+(B$20*B$26))/B$7</f>
        <v>0.9529801152532178</v>
      </c>
      <c r="C28" s="23">
        <f aca="true" t="shared" si="8" ref="C28:I28">(((+C$8+C$16)*C$25)+(C$20*C$26))/C$7</f>
        <v>0.9510778019113814</v>
      </c>
      <c r="D28" s="23">
        <f t="shared" si="8"/>
        <v>0.9748181623515669</v>
      </c>
      <c r="E28" s="23">
        <f t="shared" si="8"/>
        <v>0.9730514318227981</v>
      </c>
      <c r="F28" s="23">
        <f t="shared" si="8"/>
        <v>0.9698372459305664</v>
      </c>
      <c r="G28" s="23">
        <f t="shared" si="8"/>
        <v>0.9734930820178993</v>
      </c>
      <c r="H28" s="23">
        <f t="shared" si="8"/>
        <v>0.9120759427853483</v>
      </c>
      <c r="I28" s="23">
        <f t="shared" si="8"/>
        <v>0.9686753828046059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75</v>
      </c>
      <c r="B31" s="26">
        <f>B28*B30</f>
        <v>1.4852195096221399</v>
      </c>
      <c r="C31" s="26">
        <f aca="true" t="shared" si="9" ref="C31:I31">C28*C30</f>
        <v>1.457526731429192</v>
      </c>
      <c r="D31" s="26">
        <f t="shared" si="9"/>
        <v>1.5092134789526959</v>
      </c>
      <c r="E31" s="26">
        <f t="shared" si="9"/>
        <v>1.5056997856025978</v>
      </c>
      <c r="F31" s="26">
        <f t="shared" si="9"/>
        <v>1.46047790864684</v>
      </c>
      <c r="G31" s="26">
        <f t="shared" si="9"/>
        <v>1.5365614806570522</v>
      </c>
      <c r="H31" s="26">
        <f t="shared" si="9"/>
        <v>1.649762965310138</v>
      </c>
      <c r="I31" s="26">
        <f t="shared" si="9"/>
        <v>1.8533666099200523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40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f aca="true" t="shared" si="10" ref="J33:J50">SUM(B33:I33)</f>
        <v>0</v>
      </c>
    </row>
    <row r="34" spans="1:10" ht="18.75" customHeight="1">
      <c r="A34" s="17" t="s">
        <v>41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f t="shared" si="10"/>
        <v>0</v>
      </c>
    </row>
    <row r="35" spans="1:10" ht="18.75" customHeight="1">
      <c r="A35" s="17" t="s">
        <v>42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0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43</v>
      </c>
      <c r="B37" s="29">
        <f>+B38+B39</f>
        <v>770359.6</v>
      </c>
      <c r="C37" s="29">
        <f aca="true" t="shared" si="11" ref="C37:I37">+C38+C39</f>
        <v>603940.78</v>
      </c>
      <c r="D37" s="29">
        <f t="shared" si="11"/>
        <v>868316.92</v>
      </c>
      <c r="E37" s="29">
        <f t="shared" si="11"/>
        <v>1119371.85</v>
      </c>
      <c r="F37" s="29">
        <f t="shared" si="11"/>
        <v>658831.81</v>
      </c>
      <c r="G37" s="29">
        <f t="shared" si="11"/>
        <v>1136076.71</v>
      </c>
      <c r="H37" s="29">
        <f t="shared" si="11"/>
        <v>597453.41</v>
      </c>
      <c r="I37" s="29">
        <f t="shared" si="11"/>
        <v>500737.03</v>
      </c>
      <c r="J37" s="29">
        <f t="shared" si="10"/>
        <v>6255088.11</v>
      </c>
      <c r="L37" s="43"/>
      <c r="M37" s="43"/>
    </row>
    <row r="38" spans="1:10" ht="15.75">
      <c r="A38" s="17" t="s">
        <v>76</v>
      </c>
      <c r="B38" s="30">
        <f>ROUND(+B7*B31,2)</f>
        <v>770359.6</v>
      </c>
      <c r="C38" s="30">
        <f aca="true" t="shared" si="12" ref="C38:I38">ROUND(+C7*C31,2)</f>
        <v>603940.78</v>
      </c>
      <c r="D38" s="30">
        <f t="shared" si="12"/>
        <v>868316.92</v>
      </c>
      <c r="E38" s="30">
        <f t="shared" si="12"/>
        <v>1119371.85</v>
      </c>
      <c r="F38" s="30">
        <f t="shared" si="12"/>
        <v>658831.81</v>
      </c>
      <c r="G38" s="30">
        <f t="shared" si="12"/>
        <v>1136076.71</v>
      </c>
      <c r="H38" s="30">
        <f t="shared" si="12"/>
        <v>597453.41</v>
      </c>
      <c r="I38" s="30">
        <f t="shared" si="12"/>
        <v>500737.03</v>
      </c>
      <c r="J38" s="30">
        <f>SUM(B38:I38)</f>
        <v>6255088.11</v>
      </c>
    </row>
    <row r="39" spans="1:12" ht="15.75">
      <c r="A39" s="17" t="s">
        <v>44</v>
      </c>
      <c r="B39" s="21">
        <f>+B33</f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0"/>
        <v>0</v>
      </c>
      <c r="L39" s="68"/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8"/>
    </row>
    <row r="41" spans="1:12" ht="15.75">
      <c r="A41" s="2" t="s">
        <v>72</v>
      </c>
      <c r="B41" s="31">
        <f aca="true" t="shared" si="13" ref="B41:J41">+B42+B45+B51</f>
        <v>-101088.86</v>
      </c>
      <c r="C41" s="31">
        <f t="shared" si="13"/>
        <v>-108575.66</v>
      </c>
      <c r="D41" s="31">
        <f t="shared" si="13"/>
        <v>-102248</v>
      </c>
      <c r="E41" s="31">
        <f t="shared" si="13"/>
        <v>-128841.4</v>
      </c>
      <c r="F41" s="31">
        <f t="shared" si="13"/>
        <v>-98154.57</v>
      </c>
      <c r="G41" s="31">
        <f t="shared" si="13"/>
        <v>-144635.3</v>
      </c>
      <c r="H41" s="31">
        <f t="shared" si="13"/>
        <v>-67474.29000000001</v>
      </c>
      <c r="I41" s="31">
        <f t="shared" si="13"/>
        <v>-69932.23</v>
      </c>
      <c r="J41" s="31">
        <f t="shared" si="13"/>
        <v>-820950.31</v>
      </c>
      <c r="L41" s="57"/>
    </row>
    <row r="42" spans="1:12" ht="15.75">
      <c r="A42" s="17" t="s">
        <v>45</v>
      </c>
      <c r="B42" s="32">
        <f>B43+B44</f>
        <v>-87795</v>
      </c>
      <c r="C42" s="32">
        <f aca="true" t="shared" si="14" ref="C42:I42">C43+C44</f>
        <v>-91269</v>
      </c>
      <c r="D42" s="32">
        <f t="shared" si="14"/>
        <v>-91812</v>
      </c>
      <c r="E42" s="32">
        <f t="shared" si="14"/>
        <v>-106050</v>
      </c>
      <c r="F42" s="32">
        <f t="shared" si="14"/>
        <v>-92643</v>
      </c>
      <c r="G42" s="32">
        <f t="shared" si="14"/>
        <v>-110097</v>
      </c>
      <c r="H42" s="32">
        <f t="shared" si="14"/>
        <v>-45942</v>
      </c>
      <c r="I42" s="32">
        <f t="shared" si="14"/>
        <v>-62637</v>
      </c>
      <c r="J42" s="31">
        <f t="shared" si="10"/>
        <v>-688245</v>
      </c>
      <c r="L42" s="43"/>
    </row>
    <row r="43" spans="1:12" ht="15.75">
      <c r="A43" s="13" t="s">
        <v>70</v>
      </c>
      <c r="B43" s="32">
        <f aca="true" t="shared" si="15" ref="B43:I43">ROUND(-B9*$D$3,2)</f>
        <v>-87795</v>
      </c>
      <c r="C43" s="32">
        <f t="shared" si="15"/>
        <v>-91269</v>
      </c>
      <c r="D43" s="32">
        <f t="shared" si="15"/>
        <v>-91812</v>
      </c>
      <c r="E43" s="32">
        <f t="shared" si="15"/>
        <v>-106050</v>
      </c>
      <c r="F43" s="32">
        <f t="shared" si="15"/>
        <v>-92643</v>
      </c>
      <c r="G43" s="32">
        <f t="shared" si="15"/>
        <v>-110097</v>
      </c>
      <c r="H43" s="32">
        <f t="shared" si="15"/>
        <v>-45942</v>
      </c>
      <c r="I43" s="32">
        <f t="shared" si="15"/>
        <v>-62637</v>
      </c>
      <c r="J43" s="31">
        <f t="shared" si="10"/>
        <v>-688245</v>
      </c>
      <c r="L43" s="43"/>
    </row>
    <row r="44" spans="1:12" ht="15.75">
      <c r="A44" s="13" t="s">
        <v>69</v>
      </c>
      <c r="B44" s="32">
        <f>ROUND(B11*$D$3,2)</f>
        <v>0</v>
      </c>
      <c r="C44" s="32">
        <f aca="true" t="shared" si="16" ref="C44:I44">ROUND(C11*$D$3,2)</f>
        <v>0</v>
      </c>
      <c r="D44" s="32">
        <f t="shared" si="16"/>
        <v>0</v>
      </c>
      <c r="E44" s="32">
        <f t="shared" si="16"/>
        <v>0</v>
      </c>
      <c r="F44" s="32">
        <f t="shared" si="16"/>
        <v>0</v>
      </c>
      <c r="G44" s="32">
        <f t="shared" si="16"/>
        <v>0</v>
      </c>
      <c r="H44" s="32">
        <f t="shared" si="16"/>
        <v>0</v>
      </c>
      <c r="I44" s="32">
        <f t="shared" si="16"/>
        <v>0</v>
      </c>
      <c r="J44" s="31">
        <f>SUM(B44:I44)</f>
        <v>0</v>
      </c>
      <c r="L44" s="43"/>
    </row>
    <row r="45" spans="1:12" ht="15.75">
      <c r="A45" s="17" t="s">
        <v>46</v>
      </c>
      <c r="B45" s="32">
        <f aca="true" t="shared" si="17" ref="B45:J45">SUM(B46:B50)</f>
        <v>-13293.86</v>
      </c>
      <c r="C45" s="32">
        <f t="shared" si="17"/>
        <v>-17306.66</v>
      </c>
      <c r="D45" s="32">
        <f t="shared" si="17"/>
        <v>-10436</v>
      </c>
      <c r="E45" s="32">
        <f t="shared" si="17"/>
        <v>-22791.4</v>
      </c>
      <c r="F45" s="32">
        <f t="shared" si="17"/>
        <v>-5511.57</v>
      </c>
      <c r="G45" s="32">
        <f t="shared" si="17"/>
        <v>-34538.3</v>
      </c>
      <c r="H45" s="32">
        <f t="shared" si="17"/>
        <v>-21532.29</v>
      </c>
      <c r="I45" s="32">
        <f t="shared" si="17"/>
        <v>-7295.23</v>
      </c>
      <c r="J45" s="32">
        <f t="shared" si="17"/>
        <v>-132705.31000000003</v>
      </c>
      <c r="L45" s="57"/>
    </row>
    <row r="46" spans="1:10" ht="15.75">
      <c r="A46" s="13" t="s">
        <v>63</v>
      </c>
      <c r="B46" s="27">
        <v>-13293.86</v>
      </c>
      <c r="C46" s="27">
        <v>-17306.66</v>
      </c>
      <c r="D46" s="27">
        <v>-10436</v>
      </c>
      <c r="E46" s="27">
        <v>-22791.4</v>
      </c>
      <c r="F46" s="27">
        <v>-5511.57</v>
      </c>
      <c r="G46" s="27">
        <v>-34538.3</v>
      </c>
      <c r="H46" s="27">
        <v>-21532.29</v>
      </c>
      <c r="I46" s="27">
        <v>-7295.23</v>
      </c>
      <c r="J46" s="27">
        <f t="shared" si="10"/>
        <v>-132705.31000000003</v>
      </c>
    </row>
    <row r="47" spans="1:10" ht="15.75">
      <c r="A47" s="13" t="s">
        <v>64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0"/>
        <v>0</v>
      </c>
    </row>
    <row r="48" spans="1:10" ht="15.75">
      <c r="A48" s="13" t="s">
        <v>65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0"/>
        <v>0</v>
      </c>
    </row>
    <row r="49" spans="1:10" ht="15.75">
      <c r="A49" s="13" t="s">
        <v>66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0"/>
        <v>0</v>
      </c>
    </row>
    <row r="50" spans="1:10" ht="15.75">
      <c r="A50" s="13" t="s">
        <v>67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0"/>
        <v>0</v>
      </c>
    </row>
    <row r="51" spans="1:10" ht="15.75">
      <c r="A51" s="17" t="s">
        <v>71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</row>
    <row r="52" spans="1:10" ht="15.75">
      <c r="A52" s="38"/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/>
    </row>
    <row r="53" spans="1:12" ht="15.75">
      <c r="A53" s="2" t="s">
        <v>47</v>
      </c>
      <c r="B53" s="35">
        <f aca="true" t="shared" si="18" ref="B53:I53">+B37+B41</f>
        <v>669270.74</v>
      </c>
      <c r="C53" s="35">
        <f t="shared" si="18"/>
        <v>495365.12</v>
      </c>
      <c r="D53" s="35">
        <f t="shared" si="18"/>
        <v>766068.92</v>
      </c>
      <c r="E53" s="35">
        <f t="shared" si="18"/>
        <v>990530.4500000001</v>
      </c>
      <c r="F53" s="35">
        <f t="shared" si="18"/>
        <v>560677.24</v>
      </c>
      <c r="G53" s="35">
        <f t="shared" si="18"/>
        <v>991441.4099999999</v>
      </c>
      <c r="H53" s="35">
        <f t="shared" si="18"/>
        <v>529979.12</v>
      </c>
      <c r="I53" s="35">
        <f t="shared" si="18"/>
        <v>430804.80000000005</v>
      </c>
      <c r="J53" s="35">
        <f>SUM(B53:I53)</f>
        <v>5434137.8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48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5434137.73</v>
      </c>
      <c r="L56" s="43"/>
    </row>
    <row r="57" spans="1:10" ht="17.25" customHeight="1">
      <c r="A57" s="17" t="s">
        <v>49</v>
      </c>
      <c r="B57" s="45">
        <v>106448.62</v>
      </c>
      <c r="C57" s="45">
        <v>108210.54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214659.15999999997</v>
      </c>
    </row>
    <row r="58" spans="1:10" ht="17.25" customHeight="1">
      <c r="A58" s="17" t="s">
        <v>55</v>
      </c>
      <c r="B58" s="45">
        <v>232122.8</v>
      </c>
      <c r="C58" s="45">
        <v>180462.44</v>
      </c>
      <c r="D58" s="44">
        <v>0</v>
      </c>
      <c r="E58" s="45">
        <v>115794.72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19" ref="J58:J70">SUM(B58:I58)</f>
        <v>528379.96</v>
      </c>
    </row>
    <row r="59" spans="1:10" ht="17.25" customHeight="1">
      <c r="A59" s="17" t="s">
        <v>56</v>
      </c>
      <c r="B59" s="44">
        <v>0</v>
      </c>
      <c r="C59" s="44">
        <v>0</v>
      </c>
      <c r="D59" s="32">
        <v>51821.09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19"/>
        <v>51821.09</v>
      </c>
    </row>
    <row r="60" spans="1:10" ht="17.25" customHeight="1">
      <c r="A60" s="17" t="s">
        <v>57</v>
      </c>
      <c r="B60" s="44">
        <v>0</v>
      </c>
      <c r="C60" s="44">
        <v>0</v>
      </c>
      <c r="D60" s="45">
        <v>102379.91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19"/>
        <v>102379.91</v>
      </c>
    </row>
    <row r="61" spans="1:10" ht="17.25" customHeight="1">
      <c r="A61" s="17" t="s">
        <v>58</v>
      </c>
      <c r="B61" s="44">
        <v>0</v>
      </c>
      <c r="C61" s="44">
        <v>0</v>
      </c>
      <c r="D61" s="45">
        <v>27439.7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19"/>
        <v>27439.7</v>
      </c>
    </row>
    <row r="62" spans="1:10" ht="17.25" customHeight="1">
      <c r="A62" s="17" t="s">
        <v>59</v>
      </c>
      <c r="B62" s="44">
        <v>0</v>
      </c>
      <c r="C62" s="44">
        <v>0</v>
      </c>
      <c r="D62" s="45">
        <v>36448.56</v>
      </c>
      <c r="E62" s="44">
        <v>0</v>
      </c>
      <c r="F62" s="45">
        <v>60706.11</v>
      </c>
      <c r="G62" s="44">
        <v>0</v>
      </c>
      <c r="H62" s="44">
        <v>0</v>
      </c>
      <c r="I62" s="44">
        <v>0</v>
      </c>
      <c r="J62" s="35">
        <f t="shared" si="19"/>
        <v>97154.67</v>
      </c>
    </row>
    <row r="63" spans="1:10" ht="17.25" customHeight="1">
      <c r="A63" s="17" t="s">
        <v>60</v>
      </c>
      <c r="B63" s="44">
        <v>0</v>
      </c>
      <c r="C63" s="44">
        <v>0</v>
      </c>
      <c r="D63" s="44">
        <v>0</v>
      </c>
      <c r="E63" s="45">
        <v>69488.48</v>
      </c>
      <c r="F63" s="44">
        <v>0</v>
      </c>
      <c r="G63" s="44">
        <v>0</v>
      </c>
      <c r="H63" s="44">
        <v>0</v>
      </c>
      <c r="I63" s="44">
        <v>0</v>
      </c>
      <c r="J63" s="35">
        <f t="shared" si="19"/>
        <v>69488.48</v>
      </c>
    </row>
    <row r="64" spans="1:10" ht="17.25" customHeight="1">
      <c r="A64" s="17" t="s">
        <v>61</v>
      </c>
      <c r="B64" s="44">
        <v>0</v>
      </c>
      <c r="C64" s="44">
        <v>0</v>
      </c>
      <c r="D64" s="44">
        <v>0</v>
      </c>
      <c r="E64" s="45">
        <v>57007.46</v>
      </c>
      <c r="F64" s="44">
        <v>0</v>
      </c>
      <c r="G64" s="44">
        <v>0</v>
      </c>
      <c r="H64" s="44">
        <v>0</v>
      </c>
      <c r="I64" s="44">
        <v>0</v>
      </c>
      <c r="J64" s="35">
        <f t="shared" si="19"/>
        <v>57007.46</v>
      </c>
    </row>
    <row r="65" spans="1:10" ht="17.25" customHeight="1">
      <c r="A65" s="17" t="s">
        <v>62</v>
      </c>
      <c r="B65" s="44">
        <v>0</v>
      </c>
      <c r="C65" s="44">
        <v>0</v>
      </c>
      <c r="D65" s="44">
        <v>0</v>
      </c>
      <c r="E65" s="32">
        <v>9786.48</v>
      </c>
      <c r="F65" s="44">
        <v>0</v>
      </c>
      <c r="G65" s="44">
        <v>0</v>
      </c>
      <c r="H65" s="44">
        <v>0</v>
      </c>
      <c r="I65" s="44">
        <v>0</v>
      </c>
      <c r="J65" s="32">
        <f t="shared" si="19"/>
        <v>9786.48</v>
      </c>
    </row>
    <row r="66" spans="1:10" ht="17.25" customHeight="1">
      <c r="A66" s="17" t="s">
        <v>50</v>
      </c>
      <c r="B66" s="44">
        <v>0</v>
      </c>
      <c r="C66" s="44">
        <v>0</v>
      </c>
      <c r="D66" s="44">
        <v>0</v>
      </c>
      <c r="E66" s="44">
        <v>0</v>
      </c>
      <c r="F66" s="45">
        <v>160323.41</v>
      </c>
      <c r="G66" s="44">
        <v>0</v>
      </c>
      <c r="H66" s="44">
        <v>0</v>
      </c>
      <c r="I66" s="44">
        <v>0</v>
      </c>
      <c r="J66" s="35">
        <f t="shared" si="19"/>
        <v>160323.41</v>
      </c>
    </row>
    <row r="67" spans="1:10" ht="17.25" customHeight="1">
      <c r="A67" s="17" t="s">
        <v>51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87743.97</v>
      </c>
      <c r="H67" s="45">
        <v>104100.12</v>
      </c>
      <c r="I67" s="44">
        <v>0</v>
      </c>
      <c r="J67" s="32">
        <f t="shared" si="19"/>
        <v>191844.09</v>
      </c>
    </row>
    <row r="68" spans="1:10" ht="17.25" customHeight="1">
      <c r="A68" s="17" t="s">
        <v>52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205923.56</v>
      </c>
      <c r="H68" s="44">
        <v>0</v>
      </c>
      <c r="I68" s="44">
        <v>0</v>
      </c>
      <c r="J68" s="35">
        <f t="shared" si="19"/>
        <v>205923.56</v>
      </c>
    </row>
    <row r="69" spans="1:10" ht="17.25" customHeight="1">
      <c r="A69" s="17" t="s">
        <v>53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30111.63</v>
      </c>
      <c r="J69" s="32">
        <f t="shared" si="19"/>
        <v>30111.63</v>
      </c>
    </row>
    <row r="70" spans="1:10" ht="17.25" customHeight="1">
      <c r="A70" s="17" t="s">
        <v>54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107976.82</v>
      </c>
      <c r="J70" s="35">
        <f t="shared" si="19"/>
        <v>107976.82</v>
      </c>
    </row>
    <row r="71" spans="1:10" ht="17.25" customHeight="1">
      <c r="A71" s="41" t="s">
        <v>68</v>
      </c>
      <c r="B71" s="39">
        <v>330699.31</v>
      </c>
      <c r="C71" s="39">
        <v>206692.12</v>
      </c>
      <c r="D71" s="39">
        <v>547979.65</v>
      </c>
      <c r="E71" s="39">
        <v>738453.31</v>
      </c>
      <c r="F71" s="39">
        <v>339647.71</v>
      </c>
      <c r="G71" s="39">
        <v>697773.87</v>
      </c>
      <c r="H71" s="39">
        <v>425878.99</v>
      </c>
      <c r="I71" s="39">
        <v>292716.35</v>
      </c>
      <c r="J71" s="39">
        <f>SUM(B71:I71)</f>
        <v>3579841.31</v>
      </c>
    </row>
    <row r="72" spans="1:10" ht="17.25" customHeight="1">
      <c r="A72" s="62"/>
      <c r="B72" s="63">
        <v>0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77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78</v>
      </c>
      <c r="B75" s="49">
        <v>1.5709400695762177</v>
      </c>
      <c r="C75" s="49">
        <v>1.5329333994239858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35"/>
    </row>
    <row r="76" spans="1:10" ht="15.75">
      <c r="A76" s="17" t="s">
        <v>79</v>
      </c>
      <c r="B76" s="49">
        <v>1.4644445269461077</v>
      </c>
      <c r="C76" s="49">
        <v>1.4278530951844466</v>
      </c>
      <c r="D76" s="44"/>
      <c r="E76" s="49">
        <v>1.5365236381133927</v>
      </c>
      <c r="F76" s="44">
        <v>0</v>
      </c>
      <c r="G76" s="44">
        <v>0</v>
      </c>
      <c r="H76" s="44">
        <v>0</v>
      </c>
      <c r="I76" s="44">
        <v>0</v>
      </c>
      <c r="J76" s="35"/>
    </row>
    <row r="77" spans="1:10" ht="15.75">
      <c r="A77" s="17" t="s">
        <v>80</v>
      </c>
      <c r="B77" s="44">
        <v>0</v>
      </c>
      <c r="C77" s="44">
        <v>0</v>
      </c>
      <c r="D77" s="50">
        <v>1.4127088602277025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32"/>
    </row>
    <row r="78" spans="1:10" ht="15.75">
      <c r="A78" s="17" t="s">
        <v>81</v>
      </c>
      <c r="B78" s="44">
        <v>0</v>
      </c>
      <c r="C78" s="44">
        <v>0</v>
      </c>
      <c r="D78" s="51">
        <v>1.4864924156288286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82</v>
      </c>
      <c r="B79" s="44">
        <v>0</v>
      </c>
      <c r="C79" s="44">
        <v>0</v>
      </c>
      <c r="D79" s="51">
        <v>1.7859088323610726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32"/>
    </row>
    <row r="80" spans="1:10" ht="15.75">
      <c r="A80" s="17" t="s">
        <v>83</v>
      </c>
      <c r="B80" s="44">
        <v>0</v>
      </c>
      <c r="C80" s="44">
        <v>0</v>
      </c>
      <c r="D80" s="51">
        <v>1.7163615205585727</v>
      </c>
      <c r="E80" s="44">
        <v>0</v>
      </c>
      <c r="F80" s="49">
        <v>1.5103106502837085</v>
      </c>
      <c r="G80" s="44">
        <v>0</v>
      </c>
      <c r="H80" s="44">
        <v>0</v>
      </c>
      <c r="I80" s="44">
        <v>0</v>
      </c>
      <c r="J80" s="35"/>
    </row>
    <row r="81" spans="1:10" ht="15.75">
      <c r="A81" s="17" t="s">
        <v>84</v>
      </c>
      <c r="B81" s="44">
        <v>0</v>
      </c>
      <c r="C81" s="44">
        <v>0</v>
      </c>
      <c r="D81" s="44">
        <v>0</v>
      </c>
      <c r="E81" s="49">
        <v>1.4832124610544497</v>
      </c>
      <c r="F81" s="44"/>
      <c r="G81" s="44">
        <v>0</v>
      </c>
      <c r="H81" s="44">
        <v>0</v>
      </c>
      <c r="I81" s="44">
        <v>0</v>
      </c>
      <c r="J81" s="35"/>
    </row>
    <row r="82" spans="1:10" ht="15.75">
      <c r="A82" s="17" t="s">
        <v>85</v>
      </c>
      <c r="B82" s="44">
        <v>0</v>
      </c>
      <c r="C82" s="44">
        <v>0</v>
      </c>
      <c r="D82" s="52">
        <v>0</v>
      </c>
      <c r="E82" s="49">
        <v>1.4815065860264924</v>
      </c>
      <c r="F82" s="44">
        <v>0</v>
      </c>
      <c r="G82" s="44">
        <v>0</v>
      </c>
      <c r="H82" s="44">
        <v>0</v>
      </c>
      <c r="I82" s="44">
        <v>0</v>
      </c>
      <c r="J82" s="35"/>
    </row>
    <row r="83" spans="1:10" ht="15.75">
      <c r="A83" s="17" t="s">
        <v>86</v>
      </c>
      <c r="B83" s="44">
        <v>0</v>
      </c>
      <c r="C83" s="44">
        <v>0</v>
      </c>
      <c r="D83" s="44">
        <v>0</v>
      </c>
      <c r="E83" s="53">
        <v>1.4676537037037038</v>
      </c>
      <c r="F83" s="44">
        <v>0</v>
      </c>
      <c r="G83" s="44">
        <v>0</v>
      </c>
      <c r="H83" s="44">
        <v>0</v>
      </c>
      <c r="I83" s="44">
        <v>0</v>
      </c>
      <c r="J83" s="32"/>
    </row>
    <row r="84" spans="1:10" ht="15.75">
      <c r="A84" s="17" t="s">
        <v>87</v>
      </c>
      <c r="B84" s="44">
        <v>0</v>
      </c>
      <c r="C84" s="44">
        <v>0</v>
      </c>
      <c r="D84" s="44">
        <v>0</v>
      </c>
      <c r="E84" s="44">
        <v>0</v>
      </c>
      <c r="F84" s="49">
        <v>1.4507795220541502</v>
      </c>
      <c r="G84" s="44">
        <v>0</v>
      </c>
      <c r="H84" s="44">
        <v>0</v>
      </c>
      <c r="I84" s="44">
        <v>0</v>
      </c>
      <c r="J84" s="35"/>
    </row>
    <row r="85" spans="1:10" ht="15.75">
      <c r="A85" s="17" t="s">
        <v>88</v>
      </c>
      <c r="B85" s="44">
        <v>0</v>
      </c>
      <c r="C85" s="44">
        <v>0</v>
      </c>
      <c r="D85" s="44">
        <v>0</v>
      </c>
      <c r="E85" s="44">
        <v>0</v>
      </c>
      <c r="F85" s="44">
        <v>0</v>
      </c>
      <c r="G85" s="50">
        <v>1.4773782507975715</v>
      </c>
      <c r="H85" s="49">
        <v>1.6497629402587362</v>
      </c>
      <c r="I85" s="44">
        <v>0</v>
      </c>
      <c r="J85" s="32"/>
    </row>
    <row r="86" spans="1:10" ht="15.75">
      <c r="A86" s="17" t="s">
        <v>89</v>
      </c>
      <c r="B86" s="44">
        <v>0</v>
      </c>
      <c r="C86" s="44">
        <v>0</v>
      </c>
      <c r="D86" s="44">
        <v>0</v>
      </c>
      <c r="E86" s="44">
        <v>0</v>
      </c>
      <c r="F86" s="44">
        <v>0</v>
      </c>
      <c r="G86" s="51">
        <v>1.6159007882490741</v>
      </c>
      <c r="H86" s="44">
        <v>0</v>
      </c>
      <c r="I86" s="44">
        <v>0</v>
      </c>
      <c r="J86" s="35"/>
    </row>
    <row r="87" spans="1:10" ht="15.75">
      <c r="A87" s="17" t="s">
        <v>90</v>
      </c>
      <c r="B87" s="44">
        <v>0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50">
        <v>1.812391623651853</v>
      </c>
      <c r="J87" s="32"/>
    </row>
    <row r="88" spans="1:10" ht="15.75">
      <c r="A88" s="41" t="s">
        <v>91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5">
        <v>1.875701900366577</v>
      </c>
      <c r="J88" s="39"/>
    </row>
    <row r="89" ht="15.75">
      <c r="A89" s="56" t="s">
        <v>92</v>
      </c>
    </row>
    <row r="92" ht="14.25">
      <c r="B92" s="58"/>
    </row>
    <row r="93" ht="14.25">
      <c r="F93" s="59"/>
    </row>
    <row r="94" ht="14.25"/>
    <row r="95" spans="6:7" ht="14.25">
      <c r="F95" s="60"/>
      <c r="G95" s="61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2013-09-02T18:32:19Z</dcterms:modified>
  <cp:category/>
  <cp:version/>
  <cp:contentType/>
  <cp:contentStatus/>
</cp:coreProperties>
</file>