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89" i="8"/>
  <c r="G41" l="1"/>
  <c r="F41"/>
  <c r="H38"/>
  <c r="G38"/>
  <c r="F38"/>
  <c r="E38"/>
  <c r="D38"/>
  <c r="C38"/>
  <c r="B38"/>
  <c r="H35"/>
  <c r="G35"/>
  <c r="F35"/>
  <c r="E35"/>
  <c r="D35"/>
  <c r="C35"/>
  <c r="K35" s="1"/>
  <c r="B35"/>
  <c r="K88" l="1"/>
  <c r="K71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6"/>
  <c r="K37"/>
  <c r="K39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K58" s="1"/>
  <c r="K59"/>
  <c r="K62"/>
  <c r="K63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90"/>
  <c r="K91"/>
  <c r="B94"/>
  <c r="C94"/>
  <c r="D94"/>
  <c r="E94"/>
  <c r="F94"/>
  <c r="G94"/>
  <c r="H94"/>
  <c r="I94"/>
  <c r="J94"/>
  <c r="K94"/>
  <c r="K95"/>
  <c r="K101"/>
  <c r="K102"/>
  <c r="K106"/>
  <c r="K107"/>
  <c r="K108"/>
  <c r="K109"/>
  <c r="K110"/>
  <c r="K111"/>
  <c r="K112"/>
  <c r="K113"/>
  <c r="K114"/>
  <c r="K115"/>
  <c r="K116"/>
  <c r="K117"/>
  <c r="K118"/>
  <c r="K64" l="1"/>
  <c r="K38"/>
  <c r="I56"/>
  <c r="G56"/>
  <c r="E56"/>
  <c r="C56"/>
  <c r="H56"/>
  <c r="F56"/>
  <c r="D56"/>
  <c r="B56"/>
  <c r="J43"/>
  <c r="H43"/>
  <c r="H93"/>
  <c r="H92" s="1"/>
  <c r="F43"/>
  <c r="F93"/>
  <c r="F92" s="1"/>
  <c r="D43"/>
  <c r="D93"/>
  <c r="D92" s="1"/>
  <c r="D104" s="1"/>
  <c r="K104" s="1"/>
  <c r="K8"/>
  <c r="K7" s="1"/>
  <c r="B7"/>
  <c r="B45" s="1"/>
  <c r="I93"/>
  <c r="I92" s="1"/>
  <c r="I43"/>
  <c r="G93"/>
  <c r="G92" s="1"/>
  <c r="G43"/>
  <c r="E93"/>
  <c r="E92" s="1"/>
  <c r="E105" s="1"/>
  <c r="K105" s="1"/>
  <c r="E43"/>
  <c r="C46"/>
  <c r="K46" s="1"/>
  <c r="C45"/>
  <c r="C44" s="1"/>
  <c r="J57"/>
  <c r="J56" s="1"/>
  <c r="K57" l="1"/>
  <c r="C93"/>
  <c r="C92" s="1"/>
  <c r="C103" s="1"/>
  <c r="K103" s="1"/>
  <c r="K100" s="1"/>
  <c r="C43"/>
  <c r="B44"/>
  <c r="K45"/>
  <c r="J93"/>
  <c r="J92" s="1"/>
  <c r="K56"/>
  <c r="B43" l="1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<sst xmlns="http://schemas.openxmlformats.org/spreadsheetml/2006/main" count="126" uniqueCount="126">
  <si>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</si>
  <si>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</si>
  <si>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</si>
  <si>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</si>
  <si>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</si>
  <si>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</si>
  <si>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</si>
  <si>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</si>
  <si>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</si>
  <si>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</si>
  <si>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</si>
  <si>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</si>
  <si>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</si>
  <si>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</si>
  <si>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</si>
  <si>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</si>
  <si>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</si>
  <si>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</si>
  <si>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</si>
  <si>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</si>
  <si>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</si>
  <si>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</si>
  <si>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</si>
  <si>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</si>
  <si>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</si>
  <si>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</si>
  <si>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</si>
  <si>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</si>
  <si>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</si>
  <si>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</si>
  <si>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</si>
  <si>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</si>
  <si>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</si>
  <si>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</si>
  <si>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</si>
  <si>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</si>
  <si>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</si>
  <si>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</si>
  <si>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</si>
  <si>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</si>
  <si>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</si>
  <si>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</si>
  <si>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</si>
  <si>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</si>
  <si>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</si>
  <si>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</si>
  <si>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</si>
  <si>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</si>
  <si>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</si>
  <si>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</si>
  <si>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</si>
  <si>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</si>
  <si>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</si>
  <si>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</si>
  <si>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</si>
  <si>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</si>
  <si>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</si>
  <si>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</si>
  <si>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</si>
  <si>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</si>
  <si>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</si>
  <si>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</si>
  <si>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</si>
  <si>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</si>
  <si>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</si>
  <si>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</si>
  <si>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</si>
  <si>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</si>
  <si>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</si>
  <si>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</si>
  <si>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</si>
  <si>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</si>
  <si>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</si>
  <si>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</si>
  <si>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</si>
  <si>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</si>
  <si>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</si>
  <si>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</si>
  <si>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</si>
  <si>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</si>
  <si>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</si>
  <si>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</si>
  <si>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</si>
  <si>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</si>
  <si>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</si>
  <si>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</si>
  <si>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</si>
  <si>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</si>
  <si>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</si>
  <si>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</si>
  <si>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</si>
  <si>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</si>
  <si>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</si>
  <si>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</si>
  <si>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</si>
  <si>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</si>
  <si>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</si>
  <si>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</si>
  <si>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</si>
  <si>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</si>
  <si>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</si>
  <si>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</si>
  <si>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</si>
  <si>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</si>
  <si>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</si>
  <si>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</si>
  <si>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</si>
  <si>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</si>
  <si>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</si>
  <si>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</si>
  <si>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</si>
  <si>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</si>
  <si>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</si>
  <si>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</si>
  <si>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</si>
  <si>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</si>
  <si>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</si>
  <si>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</si>
  <si>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</si>
  <si>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</si>
  <si>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</si>
  <si>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6.3. Revisão de Remuneração pelo Transporte Coletivo  (1)</t>
  </si>
  <si>
    <t>OPERAÇÃO 20/12/13 - VENCIMENTO 30/12/13</t>
  </si>
  <si>
    <t>Nota:</t>
  </si>
  <si>
    <t xml:space="preserve"> (1) - Revisão de passageiros transportados, processados pelo sistema de bilhetagem eletrônica, referentes ao mês de novembro/13  ( 157.957 passageiros).</t>
  </si>
  <si>
    <t xml:space="preserve">         Pagamento de combustível não fóssil de novembro e dezembro/13.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</si>
</sst>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43" fontId="4" fillId="0" borderId="10" xfId="4" applyFont="1" applyFill="1" applyBorder="1" applyAlignment="1">
      <alignment horizontal="center" vertical="center"/>
    </xf>
    <xf numFmtId="43" fontId="4" fillId="0" borderId="10" xfId="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  <xf numFmtId="172" fontId="4" fillId="0" borderId="1" xfId="2" applyNumberFormat="1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119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9" t="s">
        <v>118</v>
      </c>
      <c r="J5" s="69" t="s">
        <v>117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+B8+B16+B20+B23</f>
        <v>572244</v>
      </c>
      <c r="C7" s="9">
        <f t="shared" si="0"/>
        <v>744888</v>
      </c>
      <c r="D7" s="9">
        <f t="shared" si="0"/>
        <v>785457</v>
      </c>
      <c r="E7" s="9">
        <f t="shared" si="0"/>
        <v>520355</v>
      </c>
      <c r="F7" s="9">
        <f t="shared" si="0"/>
        <v>758122</v>
      </c>
      <c r="G7" s="9">
        <f t="shared" si="0"/>
        <v>1156931</v>
      </c>
      <c r="H7" s="9">
        <f t="shared" si="0"/>
        <v>530425</v>
      </c>
      <c r="I7" s="9">
        <f t="shared" si="0"/>
        <v>112069</v>
      </c>
      <c r="J7" s="9">
        <f t="shared" si="0"/>
        <v>283298</v>
      </c>
      <c r="K7" s="9">
        <f t="shared" si="0"/>
        <v>5463789</v>
      </c>
      <c r="L7" s="55"/>
    </row>
    <row r="8" spans="1:13" ht="17.25" customHeight="1">
      <c r="A8" s="10" t="s">
        <v>31</v>
      </c>
      <c r="B8" s="11">
        <f>B9+B12</f>
        <v>341685</v>
      </c>
      <c r="C8" s="11">
        <f t="shared" ref="C8:J8" si="1">C9+C12</f>
        <v>451730</v>
      </c>
      <c r="D8" s="11">
        <f t="shared" si="1"/>
        <v>453373</v>
      </c>
      <c r="E8" s="11">
        <f t="shared" si="1"/>
        <v>308039</v>
      </c>
      <c r="F8" s="11">
        <f t="shared" si="1"/>
        <v>424901</v>
      </c>
      <c r="G8" s="11">
        <f t="shared" si="1"/>
        <v>629547</v>
      </c>
      <c r="H8" s="11">
        <f t="shared" si="1"/>
        <v>326866</v>
      </c>
      <c r="I8" s="11">
        <f t="shared" si="1"/>
        <v>60308</v>
      </c>
      <c r="J8" s="11">
        <f t="shared" si="1"/>
        <v>161214</v>
      </c>
      <c r="K8" s="11">
        <f>SUM(B8:J8)</f>
        <v>3157663</v>
      </c>
    </row>
    <row r="9" spans="1:13" ht="17.25" customHeight="1">
      <c r="A9" s="15" t="s">
        <v>17</v>
      </c>
      <c r="B9" s="13">
        <f>+B10+B11</f>
        <v>62253</v>
      </c>
      <c r="C9" s="13">
        <f t="shared" ref="C9:J9" si="2">+C10+C11</f>
        <v>86312</v>
      </c>
      <c r="D9" s="13">
        <f t="shared" si="2"/>
        <v>82726</v>
      </c>
      <c r="E9" s="13">
        <f t="shared" si="2"/>
        <v>54403</v>
      </c>
      <c r="F9" s="13">
        <f t="shared" si="2"/>
        <v>66251</v>
      </c>
      <c r="G9" s="13">
        <f t="shared" si="2"/>
        <v>75757</v>
      </c>
      <c r="H9" s="13">
        <f t="shared" si="2"/>
        <v>65671</v>
      </c>
      <c r="I9" s="13">
        <f t="shared" si="2"/>
        <v>13245</v>
      </c>
      <c r="J9" s="13">
        <f t="shared" si="2"/>
        <v>25765</v>
      </c>
      <c r="K9" s="11">
        <f>SUM(B9:J9)</f>
        <v>532383</v>
      </c>
    </row>
    <row r="10" spans="1:13" ht="17.25" customHeight="1">
      <c r="A10" s="31" t="s">
        <v>18</v>
      </c>
      <c r="B10" s="13">
        <v>62253</v>
      </c>
      <c r="C10" s="13">
        <v>86312</v>
      </c>
      <c r="D10" s="13">
        <v>82726</v>
      </c>
      <c r="E10" s="13">
        <v>54403</v>
      </c>
      <c r="F10" s="13">
        <v>66251</v>
      </c>
      <c r="G10" s="13">
        <v>75757</v>
      </c>
      <c r="H10" s="13">
        <v>65671</v>
      </c>
      <c r="I10" s="13">
        <v>13245</v>
      </c>
      <c r="J10" s="13">
        <v>25765</v>
      </c>
      <c r="K10" s="11">
        <f>SUM(B10:J10)</f>
        <v>532383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279432</v>
      </c>
      <c r="C12" s="17">
        <f t="shared" si="3"/>
        <v>365418</v>
      </c>
      <c r="D12" s="17">
        <f t="shared" si="3"/>
        <v>370647</v>
      </c>
      <c r="E12" s="17">
        <f t="shared" si="3"/>
        <v>253636</v>
      </c>
      <c r="F12" s="17">
        <f t="shared" si="3"/>
        <v>358650</v>
      </c>
      <c r="G12" s="17">
        <f t="shared" si="3"/>
        <v>553790</v>
      </c>
      <c r="H12" s="17">
        <f t="shared" si="3"/>
        <v>261195</v>
      </c>
      <c r="I12" s="17">
        <f t="shared" si="3"/>
        <v>47063</v>
      </c>
      <c r="J12" s="17">
        <f t="shared" si="3"/>
        <v>135449</v>
      </c>
      <c r="K12" s="11">
        <f t="shared" ref="K12:K23" si="4">SUM(B12:J12)</f>
        <v>2625280</v>
      </c>
    </row>
    <row r="13" spans="1:13" ht="17.25" customHeight="1">
      <c r="A13" s="14" t="s">
        <v>20</v>
      </c>
      <c r="B13" s="13">
        <v>132919</v>
      </c>
      <c r="C13" s="13">
        <v>187577</v>
      </c>
      <c r="D13" s="13">
        <v>197383</v>
      </c>
      <c r="E13" s="13">
        <v>131317</v>
      </c>
      <c r="F13" s="13">
        <v>182452</v>
      </c>
      <c r="G13" s="13">
        <v>271616</v>
      </c>
      <c r="H13" s="13">
        <v>124906</v>
      </c>
      <c r="I13" s="13">
        <v>26362</v>
      </c>
      <c r="J13" s="13">
        <v>71529</v>
      </c>
      <c r="K13" s="11">
        <f t="shared" si="4"/>
        <v>1326061</v>
      </c>
      <c r="L13" s="55"/>
      <c r="M13" s="56"/>
    </row>
    <row r="14" spans="1:13" ht="17.25" customHeight="1">
      <c r="A14" s="14" t="s">
        <v>21</v>
      </c>
      <c r="B14" s="13">
        <v>122927</v>
      </c>
      <c r="C14" s="13">
        <v>145761</v>
      </c>
      <c r="D14" s="13">
        <v>143101</v>
      </c>
      <c r="E14" s="13">
        <v>103058</v>
      </c>
      <c r="F14" s="13">
        <v>148975</v>
      </c>
      <c r="G14" s="13">
        <v>246028</v>
      </c>
      <c r="H14" s="13">
        <v>116179</v>
      </c>
      <c r="I14" s="13">
        <v>16626</v>
      </c>
      <c r="J14" s="13">
        <v>52719</v>
      </c>
      <c r="K14" s="11">
        <f t="shared" si="4"/>
        <v>1095374</v>
      </c>
      <c r="L14" s="55"/>
    </row>
    <row r="15" spans="1:13" ht="17.25" customHeight="1">
      <c r="A15" s="14" t="s">
        <v>22</v>
      </c>
      <c r="B15" s="13">
        <v>23586</v>
      </c>
      <c r="C15" s="13">
        <v>32080</v>
      </c>
      <c r="D15" s="13">
        <v>30163</v>
      </c>
      <c r="E15" s="13">
        <v>19261</v>
      </c>
      <c r="F15" s="13">
        <v>27223</v>
      </c>
      <c r="G15" s="13">
        <v>36146</v>
      </c>
      <c r="H15" s="13">
        <v>20110</v>
      </c>
      <c r="I15" s="13">
        <v>4075</v>
      </c>
      <c r="J15" s="13">
        <v>11201</v>
      </c>
      <c r="K15" s="11">
        <f t="shared" si="4"/>
        <v>203845</v>
      </c>
    </row>
    <row r="16" spans="1:13" ht="17.25" customHeight="1">
      <c r="A16" s="16" t="s">
        <v>23</v>
      </c>
      <c r="B16" s="11">
        <f>+B17+B18+B19</f>
        <v>190137</v>
      </c>
      <c r="C16" s="11">
        <f t="shared" ref="C16:J16" si="5">+C17+C18+C19</f>
        <v>228606</v>
      </c>
      <c r="D16" s="11">
        <f t="shared" si="5"/>
        <v>252768</v>
      </c>
      <c r="E16" s="11">
        <f t="shared" si="5"/>
        <v>165864</v>
      </c>
      <c r="F16" s="11">
        <f t="shared" si="5"/>
        <v>274506</v>
      </c>
      <c r="G16" s="11">
        <f t="shared" si="5"/>
        <v>465430</v>
      </c>
      <c r="H16" s="11">
        <f t="shared" si="5"/>
        <v>166205</v>
      </c>
      <c r="I16" s="11">
        <f t="shared" si="5"/>
        <v>38322</v>
      </c>
      <c r="J16" s="11">
        <f t="shared" si="5"/>
        <v>88574</v>
      </c>
      <c r="K16" s="11">
        <f t="shared" si="4"/>
        <v>1870412</v>
      </c>
    </row>
    <row r="17" spans="1:12" ht="17.25" customHeight="1">
      <c r="A17" s="12" t="s">
        <v>24</v>
      </c>
      <c r="B17" s="13">
        <v>103564</v>
      </c>
      <c r="C17" s="13">
        <v>137721</v>
      </c>
      <c r="D17" s="13">
        <v>155776</v>
      </c>
      <c r="E17" s="13">
        <v>99268</v>
      </c>
      <c r="F17" s="13">
        <v>159367</v>
      </c>
      <c r="G17" s="13">
        <v>254460</v>
      </c>
      <c r="H17" s="13">
        <v>95697</v>
      </c>
      <c r="I17" s="13">
        <v>24304</v>
      </c>
      <c r="J17" s="13">
        <v>53160</v>
      </c>
      <c r="K17" s="11">
        <f t="shared" si="4"/>
        <v>1083317</v>
      </c>
      <c r="L17" s="55"/>
    </row>
    <row r="18" spans="1:12" ht="17.25" customHeight="1">
      <c r="A18" s="12" t="s">
        <v>25</v>
      </c>
      <c r="B18" s="13">
        <v>71823</v>
      </c>
      <c r="C18" s="13">
        <v>73226</v>
      </c>
      <c r="D18" s="13">
        <v>78533</v>
      </c>
      <c r="E18" s="13">
        <v>55657</v>
      </c>
      <c r="F18" s="13">
        <v>96434</v>
      </c>
      <c r="G18" s="13">
        <v>183016</v>
      </c>
      <c r="H18" s="13">
        <v>59464</v>
      </c>
      <c r="I18" s="13">
        <v>11220</v>
      </c>
      <c r="J18" s="13">
        <v>28560</v>
      </c>
      <c r="K18" s="11">
        <f t="shared" si="4"/>
        <v>657933</v>
      </c>
      <c r="L18" s="55"/>
    </row>
    <row r="19" spans="1:12" ht="17.25" customHeight="1">
      <c r="A19" s="12" t="s">
        <v>26</v>
      </c>
      <c r="B19" s="13">
        <v>14750</v>
      </c>
      <c r="C19" s="13">
        <v>17659</v>
      </c>
      <c r="D19" s="13">
        <v>18459</v>
      </c>
      <c r="E19" s="13">
        <v>10939</v>
      </c>
      <c r="F19" s="13">
        <v>18705</v>
      </c>
      <c r="G19" s="13">
        <v>27954</v>
      </c>
      <c r="H19" s="13">
        <v>11044</v>
      </c>
      <c r="I19" s="13">
        <v>2798</v>
      </c>
      <c r="J19" s="13">
        <v>6854</v>
      </c>
      <c r="K19" s="11">
        <f t="shared" si="4"/>
        <v>129162</v>
      </c>
    </row>
    <row r="20" spans="1:12" ht="17.25" customHeight="1">
      <c r="A20" s="16" t="s">
        <v>27</v>
      </c>
      <c r="B20" s="13">
        <v>40422</v>
      </c>
      <c r="C20" s="13">
        <v>64552</v>
      </c>
      <c r="D20" s="13">
        <v>79316</v>
      </c>
      <c r="E20" s="13">
        <v>46452</v>
      </c>
      <c r="F20" s="13">
        <v>58715</v>
      </c>
      <c r="G20" s="13">
        <v>61954</v>
      </c>
      <c r="H20" s="13">
        <v>32133</v>
      </c>
      <c r="I20" s="13">
        <v>13439</v>
      </c>
      <c r="J20" s="13">
        <v>33510</v>
      </c>
      <c r="K20" s="11">
        <f t="shared" si="4"/>
        <v>430493</v>
      </c>
    </row>
    <row r="21" spans="1:12" ht="17.25" customHeight="1">
      <c r="A21" s="12" t="s">
        <v>28</v>
      </c>
      <c r="B21" s="13">
        <v>25870</v>
      </c>
      <c r="C21" s="13">
        <v>41313</v>
      </c>
      <c r="D21" s="13">
        <v>50762</v>
      </c>
      <c r="E21" s="13">
        <v>29729</v>
      </c>
      <c r="F21" s="13">
        <v>37578</v>
      </c>
      <c r="G21" s="13">
        <v>39651</v>
      </c>
      <c r="H21" s="13">
        <v>20565</v>
      </c>
      <c r="I21" s="13">
        <v>8601</v>
      </c>
      <c r="J21" s="13">
        <v>21446</v>
      </c>
      <c r="K21" s="11">
        <f t="shared" si="4"/>
        <v>275515</v>
      </c>
      <c r="L21" s="55"/>
    </row>
    <row r="22" spans="1:12" ht="17.25" customHeight="1">
      <c r="A22" s="12" t="s">
        <v>29</v>
      </c>
      <c r="B22" s="13">
        <v>14552</v>
      </c>
      <c r="C22" s="13">
        <v>23239</v>
      </c>
      <c r="D22" s="13">
        <v>28554</v>
      </c>
      <c r="E22" s="13">
        <v>16723</v>
      </c>
      <c r="F22" s="13">
        <v>21137</v>
      </c>
      <c r="G22" s="13">
        <v>22303</v>
      </c>
      <c r="H22" s="13">
        <v>11568</v>
      </c>
      <c r="I22" s="13">
        <v>4838</v>
      </c>
      <c r="J22" s="13">
        <v>12064</v>
      </c>
      <c r="K22" s="11">
        <f t="shared" si="4"/>
        <v>154978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5221</v>
      </c>
      <c r="I23" s="11">
        <v>0</v>
      </c>
      <c r="J23" s="11">
        <v>0</v>
      </c>
      <c r="K23" s="11">
        <f t="shared" si="4"/>
        <v>5221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13742.75</v>
      </c>
      <c r="I31" s="20">
        <v>0</v>
      </c>
      <c r="J31" s="20">
        <v>0</v>
      </c>
      <c r="K31" s="24">
        <f>SUM(B31:J31)</f>
        <v>13742.75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4">
        <f>+B36+B39</f>
        <v>26247.37</v>
      </c>
      <c r="C35" s="24">
        <f>+C36+C39</f>
        <v>35780.79</v>
      </c>
      <c r="D35" s="24">
        <f>+D36+D39</f>
        <v>34656.53</v>
      </c>
      <c r="E35" s="24">
        <f>+E36+E39</f>
        <v>21949.53</v>
      </c>
      <c r="F35" s="24">
        <f>+F36+F39</f>
        <v>35724.47</v>
      </c>
      <c r="G35" s="24">
        <f>+G36+G39</f>
        <v>45098.55</v>
      </c>
      <c r="H35" s="24">
        <f>+H36+H39</f>
        <v>24291.79</v>
      </c>
      <c r="I35" s="13">
        <v>0</v>
      </c>
      <c r="J35" s="20">
        <v>0</v>
      </c>
      <c r="K35" s="24">
        <f t="shared" ref="K35" si="7">SUM(B35:J35)</f>
        <v>223749.03</v>
      </c>
    </row>
    <row r="36" spans="1:11" ht="17.25" customHeight="1">
      <c r="A36" s="16" t="s">
        <v>42</v>
      </c>
      <c r="B36" s="24">
        <v>26247.37</v>
      </c>
      <c r="C36" s="24">
        <v>35780.79</v>
      </c>
      <c r="D36" s="24">
        <v>34656.53</v>
      </c>
      <c r="E36" s="24">
        <v>21949.53</v>
      </c>
      <c r="F36" s="24">
        <v>35418.370000000003</v>
      </c>
      <c r="G36" s="24">
        <v>43935.37</v>
      </c>
      <c r="H36" s="24">
        <v>24291.79</v>
      </c>
      <c r="I36" s="20">
        <v>0</v>
      </c>
      <c r="J36" s="20">
        <v>0</v>
      </c>
      <c r="K36" s="24">
        <f t="shared" ref="K35:K40" si="8">SUM(B36:J36)</f>
        <v>222279.75</v>
      </c>
    </row>
    <row r="37" spans="1:11" ht="17.25" customHeight="1">
      <c r="A37" s="12" t="s">
        <v>43</v>
      </c>
      <c r="B37" s="71">
        <v>938</v>
      </c>
      <c r="C37" s="71">
        <v>1279</v>
      </c>
      <c r="D37" s="71">
        <v>1322</v>
      </c>
      <c r="E37" s="71">
        <v>804</v>
      </c>
      <c r="F37" s="71">
        <v>1236</v>
      </c>
      <c r="G37" s="71">
        <v>1595</v>
      </c>
      <c r="H37" s="71">
        <v>838</v>
      </c>
      <c r="I37" s="71">
        <v>0</v>
      </c>
      <c r="J37" s="71">
        <v>0</v>
      </c>
      <c r="K37" s="71">
        <f t="shared" si="8"/>
        <v>8012</v>
      </c>
    </row>
    <row r="38" spans="1:11" ht="17.25" customHeight="1">
      <c r="A38" s="12" t="s">
        <v>44</v>
      </c>
      <c r="B38" s="24">
        <f t="shared" ref="B38:H38" si="9">ROUND(B36/B37,2)</f>
        <v>27.98</v>
      </c>
      <c r="C38" s="24">
        <f t="shared" si="9"/>
        <v>27.98</v>
      </c>
      <c r="D38" s="24">
        <f t="shared" si="9"/>
        <v>26.22</v>
      </c>
      <c r="E38" s="24">
        <f t="shared" si="9"/>
        <v>27.3</v>
      </c>
      <c r="F38" s="24">
        <f t="shared" si="9"/>
        <v>28.66</v>
      </c>
      <c r="G38" s="24">
        <f t="shared" si="9"/>
        <v>27.55</v>
      </c>
      <c r="H38" s="24">
        <f t="shared" si="9"/>
        <v>28.99</v>
      </c>
      <c r="I38" s="20">
        <v>0</v>
      </c>
      <c r="J38" s="20">
        <v>0</v>
      </c>
      <c r="K38" s="24">
        <f>ROUND(K36/K37,2)</f>
        <v>27.74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38">
        <v>306.10000000000002</v>
      </c>
      <c r="G39" s="38">
        <v>1163.18</v>
      </c>
      <c r="H39" s="20">
        <v>0</v>
      </c>
      <c r="I39" s="20">
        <v>0</v>
      </c>
      <c r="J39" s="20">
        <v>0</v>
      </c>
      <c r="K39" s="24">
        <f t="shared" si="8"/>
        <v>1469.2800000000002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4">
        <v>61.22</v>
      </c>
      <c r="G40" s="24">
        <v>61.22</v>
      </c>
      <c r="H40" s="20">
        <v>0</v>
      </c>
      <c r="I40" s="20">
        <v>0</v>
      </c>
      <c r="J40" s="20">
        <v>0</v>
      </c>
      <c r="K40" s="24">
        <v>61.22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71">
        <f>ROUND(F39/F40,0)</f>
        <v>5</v>
      </c>
      <c r="G41" s="71">
        <f>ROUND(G39/G40,0)</f>
        <v>19</v>
      </c>
      <c r="H41" s="20">
        <v>0</v>
      </c>
      <c r="I41" s="20">
        <v>0</v>
      </c>
      <c r="J41" s="20">
        <v>0</v>
      </c>
      <c r="K41" s="71">
        <f>SUM(B41:J41)</f>
        <v>24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1340778.96</v>
      </c>
      <c r="C43" s="23">
        <f t="shared" ref="C43:H43" si="10">+C44+C52</f>
        <v>1985186.87</v>
      </c>
      <c r="D43" s="23">
        <f t="shared" si="10"/>
        <v>2366263.5299999998</v>
      </c>
      <c r="E43" s="23">
        <f t="shared" si="10"/>
        <v>1331331.8799999999</v>
      </c>
      <c r="F43" s="23">
        <f t="shared" si="10"/>
        <v>1878927.6700000002</v>
      </c>
      <c r="G43" s="23">
        <f t="shared" si="10"/>
        <v>2466259.6700000004</v>
      </c>
      <c r="H43" s="23">
        <f t="shared" si="10"/>
        <v>1312741.77</v>
      </c>
      <c r="I43" s="23">
        <f>+I44+I52</f>
        <v>472426.87</v>
      </c>
      <c r="J43" s="23">
        <f>+J44+J52</f>
        <v>719705.73</v>
      </c>
      <c r="K43" s="23">
        <f>SUM(B43:J43)</f>
        <v>13873622.949999999</v>
      </c>
    </row>
    <row r="44" spans="1:11" ht="17.25" customHeight="1">
      <c r="A44" s="16" t="s">
        <v>49</v>
      </c>
      <c r="B44" s="24">
        <f>SUM(B45:B51)</f>
        <v>1325756.27</v>
      </c>
      <c r="C44" s="24">
        <f t="shared" ref="C44:H44" si="11">SUM(C45:C51)</f>
        <v>1965148.2000000002</v>
      </c>
      <c r="D44" s="24">
        <f t="shared" si="11"/>
        <v>2345942.2999999998</v>
      </c>
      <c r="E44" s="24">
        <f t="shared" si="11"/>
        <v>1312429.93</v>
      </c>
      <c r="F44" s="24">
        <f t="shared" si="11"/>
        <v>1860979.0000000002</v>
      </c>
      <c r="G44" s="24">
        <f t="shared" si="11"/>
        <v>2441218.3400000003</v>
      </c>
      <c r="H44" s="24">
        <f t="shared" si="11"/>
        <v>1297687.83</v>
      </c>
      <c r="I44" s="24">
        <f>SUM(I45:I51)</f>
        <v>472426.87</v>
      </c>
      <c r="J44" s="24">
        <f>SUM(J45:J51)</f>
        <v>708103.35</v>
      </c>
      <c r="K44" s="24">
        <f t="shared" ref="K44:K52" si="12">SUM(B44:J44)</f>
        <v>13729692.089999998</v>
      </c>
    </row>
    <row r="45" spans="1:11" ht="17.25" customHeight="1">
      <c r="A45" s="36" t="s">
        <v>50</v>
      </c>
      <c r="B45" s="24">
        <f t="shared" ref="B45:H45" si="13">ROUND(B26*B7,2)</f>
        <v>1299508.8999999999</v>
      </c>
      <c r="C45" s="24">
        <f t="shared" si="13"/>
        <v>1925088.55</v>
      </c>
      <c r="D45" s="24">
        <f t="shared" si="13"/>
        <v>2311285.77</v>
      </c>
      <c r="E45" s="24">
        <f t="shared" si="13"/>
        <v>1290480.3999999999</v>
      </c>
      <c r="F45" s="24">
        <f t="shared" si="13"/>
        <v>1825254.53</v>
      </c>
      <c r="G45" s="24">
        <f t="shared" si="13"/>
        <v>2396119.79</v>
      </c>
      <c r="H45" s="24">
        <f t="shared" si="13"/>
        <v>1259653.29</v>
      </c>
      <c r="I45" s="24">
        <f>ROUND(I26*I7,2)</f>
        <v>472426.87</v>
      </c>
      <c r="J45" s="24">
        <f>ROUND(J26*J7,2)</f>
        <v>708103.35</v>
      </c>
      <c r="K45" s="24">
        <f t="shared" si="12"/>
        <v>13487921.449999999</v>
      </c>
    </row>
    <row r="46" spans="1:11" ht="17.25" customHeight="1">
      <c r="A46" s="36" t="s">
        <v>51</v>
      </c>
      <c r="B46" s="20">
        <v>0</v>
      </c>
      <c r="C46" s="24">
        <f>ROUND(C27*C7,2)</f>
        <v>4278.8599999999997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2"/>
        <v>4278.8599999999997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2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2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13742.75</v>
      </c>
      <c r="I49" s="33">
        <f>+I31</f>
        <v>0</v>
      </c>
      <c r="J49" s="33">
        <f>+J31</f>
        <v>0</v>
      </c>
      <c r="K49" s="24">
        <f t="shared" si="12"/>
        <v>13742.75</v>
      </c>
    </row>
    <row r="50" spans="1:11" ht="17.25" customHeight="1">
      <c r="A50" s="12" t="s">
        <v>55</v>
      </c>
      <c r="B50" s="24">
        <v>26247.37</v>
      </c>
      <c r="C50" s="24">
        <v>35780.79</v>
      </c>
      <c r="D50" s="24">
        <v>34656.53</v>
      </c>
      <c r="E50" s="24">
        <v>21949.53</v>
      </c>
      <c r="F50" s="24">
        <v>35418.370000000003</v>
      </c>
      <c r="G50" s="24">
        <v>43935.37</v>
      </c>
      <c r="H50" s="24">
        <v>24291.79</v>
      </c>
      <c r="I50" s="20">
        <v>0</v>
      </c>
      <c r="J50" s="20">
        <v>0</v>
      </c>
      <c r="K50" s="24">
        <f t="shared" si="12"/>
        <v>222279.75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4">
        <v>306.10000000000002</v>
      </c>
      <c r="G51" s="24">
        <v>1163.18</v>
      </c>
      <c r="H51" s="20">
        <v>0</v>
      </c>
      <c r="I51" s="20">
        <v>0</v>
      </c>
      <c r="J51" s="20">
        <v>0</v>
      </c>
      <c r="K51" s="24">
        <f t="shared" si="12"/>
        <v>1469.2800000000002</v>
      </c>
    </row>
    <row r="52" spans="1:11" ht="17.25" customHeight="1">
      <c r="A52" s="16" t="s">
        <v>57</v>
      </c>
      <c r="B52" s="38">
        <v>15022.69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15053.94</v>
      </c>
      <c r="I52" s="20">
        <v>0</v>
      </c>
      <c r="J52" s="38">
        <v>11602.38</v>
      </c>
      <c r="K52" s="38">
        <f t="shared" si="12"/>
        <v>143930.85999999999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4">+B57+B64+B89+B90</f>
        <v>-315656.76999999996</v>
      </c>
      <c r="C56" s="37">
        <f t="shared" si="14"/>
        <v>-253378.19</v>
      </c>
      <c r="D56" s="37">
        <f t="shared" si="14"/>
        <v>-273630.91999999993</v>
      </c>
      <c r="E56" s="37">
        <f t="shared" si="14"/>
        <v>-445209.75999999995</v>
      </c>
      <c r="F56" s="37">
        <f t="shared" si="14"/>
        <v>-408365.97</v>
      </c>
      <c r="G56" s="37">
        <f t="shared" si="14"/>
        <v>-298258.65999999997</v>
      </c>
      <c r="H56" s="37">
        <f t="shared" si="14"/>
        <v>-78101.47</v>
      </c>
      <c r="I56" s="37">
        <f t="shared" si="14"/>
        <v>-82371.8</v>
      </c>
      <c r="J56" s="37">
        <f t="shared" si="14"/>
        <v>-100267.93</v>
      </c>
      <c r="K56" s="37">
        <f>SUM(B56:J56)</f>
        <v>-2255241.4699999997</v>
      </c>
    </row>
    <row r="57" spans="1:11" ht="18.75" customHeight="1">
      <c r="A57" s="16" t="s">
        <v>84</v>
      </c>
      <c r="B57" s="37">
        <f t="shared" ref="B57:J57" si="15">B58+B59+B60+B61+B62+B63</f>
        <v>-276437.84999999998</v>
      </c>
      <c r="C57" s="37">
        <f t="shared" si="15"/>
        <v>-264781.28999999998</v>
      </c>
      <c r="D57" s="37">
        <f t="shared" si="15"/>
        <v>-271416.21999999997</v>
      </c>
      <c r="E57" s="37">
        <f t="shared" si="15"/>
        <v>-252501.86</v>
      </c>
      <c r="F57" s="37">
        <f t="shared" si="15"/>
        <v>-296188.21999999997</v>
      </c>
      <c r="G57" s="37">
        <f t="shared" si="15"/>
        <v>-301276.77</v>
      </c>
      <c r="H57" s="37">
        <f t="shared" si="15"/>
        <v>-197013</v>
      </c>
      <c r="I57" s="37">
        <f t="shared" si="15"/>
        <v>-39735</v>
      </c>
      <c r="J57" s="37">
        <f t="shared" si="15"/>
        <v>-77295</v>
      </c>
      <c r="K57" s="37">
        <f t="shared" ref="K57:K89" si="16">SUM(B57:J57)</f>
        <v>-1976645.2099999997</v>
      </c>
    </row>
    <row r="58" spans="1:11" ht="18.75" customHeight="1">
      <c r="A58" s="12" t="s">
        <v>85</v>
      </c>
      <c r="B58" s="37">
        <f>-ROUND(B9*$D$3,2)</f>
        <v>-186759</v>
      </c>
      <c r="C58" s="37">
        <f t="shared" ref="C58:J58" si="17">-ROUND(C9*$D$3,2)</f>
        <v>-258936</v>
      </c>
      <c r="D58" s="37">
        <f t="shared" si="17"/>
        <v>-248178</v>
      </c>
      <c r="E58" s="37">
        <f t="shared" si="17"/>
        <v>-163209</v>
      </c>
      <c r="F58" s="37">
        <f t="shared" si="17"/>
        <v>-198753</v>
      </c>
      <c r="G58" s="37">
        <f t="shared" si="17"/>
        <v>-227271</v>
      </c>
      <c r="H58" s="37">
        <f t="shared" si="17"/>
        <v>-197013</v>
      </c>
      <c r="I58" s="37">
        <f t="shared" si="17"/>
        <v>-39735</v>
      </c>
      <c r="J58" s="37">
        <f t="shared" si="17"/>
        <v>-77295</v>
      </c>
      <c r="K58" s="37">
        <f t="shared" si="16"/>
        <v>-1597149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6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49">
        <v>-89678.85</v>
      </c>
      <c r="C62" s="49">
        <v>-5845.29</v>
      </c>
      <c r="D62" s="49">
        <v>-23238.22</v>
      </c>
      <c r="E62" s="49">
        <v>-89292.86</v>
      </c>
      <c r="F62" s="49">
        <v>-97435.22</v>
      </c>
      <c r="G62" s="49">
        <v>-74005.77</v>
      </c>
      <c r="H62" s="20">
        <v>0</v>
      </c>
      <c r="I62" s="20">
        <v>0</v>
      </c>
      <c r="J62" s="20">
        <v>0</v>
      </c>
      <c r="K62" s="37">
        <f t="shared" si="16"/>
        <v>-379496.21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7">
        <f t="shared" si="16"/>
        <v>0</v>
      </c>
    </row>
    <row r="64" spans="1:11" ht="18.75" customHeight="1">
      <c r="A64" s="12" t="s">
        <v>89</v>
      </c>
      <c r="B64" s="49">
        <f t="shared" ref="B64:J64" si="18">SUM(B65:B88)</f>
        <v>-57100.06</v>
      </c>
      <c r="C64" s="49">
        <f t="shared" si="18"/>
        <v>-52918.21</v>
      </c>
      <c r="D64" s="49">
        <f t="shared" si="18"/>
        <v>-152675.84999999998</v>
      </c>
      <c r="E64" s="49">
        <f t="shared" si="18"/>
        <v>-207647.53999999998</v>
      </c>
      <c r="F64" s="49">
        <f t="shared" si="18"/>
        <v>-159372.6</v>
      </c>
      <c r="G64" s="49">
        <f t="shared" si="18"/>
        <v>-90786.709999999992</v>
      </c>
      <c r="H64" s="49">
        <f t="shared" si="18"/>
        <v>-57599.91</v>
      </c>
      <c r="I64" s="49">
        <f t="shared" si="18"/>
        <v>-42636.800000000003</v>
      </c>
      <c r="J64" s="49">
        <f t="shared" si="18"/>
        <v>-22972.93</v>
      </c>
      <c r="K64" s="37">
        <f t="shared" si="16"/>
        <v>-843710.6100000001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6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6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6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-30000</v>
      </c>
      <c r="J68" s="20">
        <v>0</v>
      </c>
      <c r="K68" s="50">
        <f t="shared" si="16"/>
        <v>-30000</v>
      </c>
    </row>
    <row r="69" spans="1:11" ht="18.75" customHeight="1">
      <c r="A69" s="36" t="s">
        <v>68</v>
      </c>
      <c r="B69" s="37">
        <v>-14109.06</v>
      </c>
      <c r="C69" s="37">
        <v>-20481.82</v>
      </c>
      <c r="D69" s="37">
        <v>-19362.28</v>
      </c>
      <c r="E69" s="37">
        <v>-13578</v>
      </c>
      <c r="F69" s="37">
        <v>-18658.98</v>
      </c>
      <c r="G69" s="37">
        <v>-28433.42</v>
      </c>
      <c r="H69" s="37">
        <v>-13922.47</v>
      </c>
      <c r="I69" s="37">
        <v>-4894.3900000000003</v>
      </c>
      <c r="J69" s="37">
        <v>-10090.200000000001</v>
      </c>
      <c r="K69" s="50">
        <f t="shared" si="16"/>
        <v>-143530.62000000002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6"/>
        <v>0</v>
      </c>
    </row>
    <row r="71" spans="1:11" ht="18.75" customHeight="1">
      <c r="A71" s="12" t="s">
        <v>70</v>
      </c>
      <c r="B71" s="37">
        <v>-42991</v>
      </c>
      <c r="C71" s="37">
        <v>-32233.48</v>
      </c>
      <c r="D71" s="37">
        <v>-132222.21</v>
      </c>
      <c r="E71" s="37">
        <v>-181536.19</v>
      </c>
      <c r="F71" s="37">
        <v>-140332.97</v>
      </c>
      <c r="G71" s="37">
        <v>-62329.68</v>
      </c>
      <c r="H71" s="37">
        <v>-43677.440000000002</v>
      </c>
      <c r="I71" s="20">
        <v>0</v>
      </c>
      <c r="J71" s="20">
        <v>0</v>
      </c>
      <c r="K71" s="50">
        <f t="shared" si="16"/>
        <v>-635322.97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6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6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6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6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6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6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6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6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6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6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6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6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6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6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59">
        <f t="shared" si="16"/>
        <v>0</v>
      </c>
      <c r="L86" s="61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0">
        <v>0</v>
      </c>
      <c r="L87" s="60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50">
        <v>-11050.05</v>
      </c>
      <c r="F88" s="20">
        <v>0</v>
      </c>
      <c r="G88" s="20">
        <v>0</v>
      </c>
      <c r="H88" s="20">
        <v>0</v>
      </c>
      <c r="I88" s="50">
        <v>-5952.58</v>
      </c>
      <c r="J88" s="50">
        <v>-12882.73</v>
      </c>
      <c r="K88" s="50">
        <f t="shared" si="16"/>
        <v>-29885.359999999997</v>
      </c>
      <c r="L88" s="60"/>
    </row>
    <row r="89" spans="1:12" ht="18.75" customHeight="1">
      <c r="A89" s="16" t="s">
        <v>121</v>
      </c>
      <c r="B89" s="50">
        <v>17881.14</v>
      </c>
      <c r="C89" s="50">
        <v>64321.31</v>
      </c>
      <c r="D89" s="50">
        <v>150461.15</v>
      </c>
      <c r="E89" s="50">
        <v>14939.64</v>
      </c>
      <c r="F89" s="50">
        <v>47194.85</v>
      </c>
      <c r="G89" s="50">
        <v>93804.82</v>
      </c>
      <c r="H89" s="50">
        <v>176511.44</v>
      </c>
      <c r="I89" s="20">
        <v>0</v>
      </c>
      <c r="J89" s="20">
        <v>0</v>
      </c>
      <c r="K89" s="50">
        <f t="shared" si="16"/>
        <v>565114.35</v>
      </c>
      <c r="L89" s="60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59">
        <f t="shared" ref="K90:K95" si="19">SUM(B90:J90)</f>
        <v>0</v>
      </c>
      <c r="L90" s="61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9"/>
        <v>0</v>
      </c>
      <c r="L91" s="57"/>
    </row>
    <row r="92" spans="1:12" ht="18.75" customHeight="1">
      <c r="A92" s="16" t="s">
        <v>93</v>
      </c>
      <c r="B92" s="25">
        <f t="shared" ref="B92:H92" si="20">+B93+B94</f>
        <v>1025122.1899999998</v>
      </c>
      <c r="C92" s="25">
        <f t="shared" si="20"/>
        <v>1731808.6800000002</v>
      </c>
      <c r="D92" s="25">
        <f t="shared" si="20"/>
        <v>2092632.6099999999</v>
      </c>
      <c r="E92" s="25">
        <f t="shared" si="20"/>
        <v>886122.11999999976</v>
      </c>
      <c r="F92" s="25">
        <f t="shared" si="20"/>
        <v>1470561.7000000002</v>
      </c>
      <c r="G92" s="25">
        <f t="shared" si="20"/>
        <v>2168001.0100000002</v>
      </c>
      <c r="H92" s="25">
        <f t="shared" si="20"/>
        <v>1234640.3</v>
      </c>
      <c r="I92" s="25">
        <f>+I93+I94</f>
        <v>390055.07</v>
      </c>
      <c r="J92" s="25">
        <f>+J93+J94</f>
        <v>619437.79999999993</v>
      </c>
      <c r="K92" s="50">
        <f t="shared" si="19"/>
        <v>11618381.480000002</v>
      </c>
      <c r="L92" s="57"/>
    </row>
    <row r="93" spans="1:12" ht="18.75" customHeight="1">
      <c r="A93" s="16" t="s">
        <v>92</v>
      </c>
      <c r="B93" s="25">
        <f t="shared" ref="B93:J93" si="21">+B44+B57+B64+B89</f>
        <v>1010099.4999999999</v>
      </c>
      <c r="C93" s="25">
        <f t="shared" si="21"/>
        <v>1711770.0100000002</v>
      </c>
      <c r="D93" s="25">
        <f t="shared" si="21"/>
        <v>2072311.38</v>
      </c>
      <c r="E93" s="25">
        <f t="shared" si="21"/>
        <v>867220.16999999981</v>
      </c>
      <c r="F93" s="25">
        <f t="shared" si="21"/>
        <v>1452613.0300000003</v>
      </c>
      <c r="G93" s="25">
        <f t="shared" si="21"/>
        <v>2142959.6800000002</v>
      </c>
      <c r="H93" s="25">
        <f t="shared" si="21"/>
        <v>1219586.3600000001</v>
      </c>
      <c r="I93" s="25">
        <f t="shared" si="21"/>
        <v>390055.07</v>
      </c>
      <c r="J93" s="25">
        <f t="shared" si="21"/>
        <v>607835.41999999993</v>
      </c>
      <c r="K93" s="50">
        <f t="shared" si="19"/>
        <v>11474450.620000001</v>
      </c>
      <c r="L93" s="57"/>
    </row>
    <row r="94" spans="1:12" ht="18" customHeight="1">
      <c r="A94" s="16" t="s">
        <v>96</v>
      </c>
      <c r="B94" s="25">
        <f t="shared" ref="B94:J94" si="22">IF(+B52+B90+B95&lt;0,0,(B52+B90+B95))</f>
        <v>15022.69</v>
      </c>
      <c r="C94" s="25">
        <f t="shared" si="22"/>
        <v>20038.669999999998</v>
      </c>
      <c r="D94" s="25">
        <f t="shared" si="22"/>
        <v>20321.23</v>
      </c>
      <c r="E94" s="25">
        <f t="shared" si="22"/>
        <v>18901.95</v>
      </c>
      <c r="F94" s="25">
        <f t="shared" si="22"/>
        <v>17948.669999999998</v>
      </c>
      <c r="G94" s="25">
        <f t="shared" si="22"/>
        <v>25041.33</v>
      </c>
      <c r="H94" s="25">
        <f t="shared" si="22"/>
        <v>15053.94</v>
      </c>
      <c r="I94" s="20">
        <f t="shared" si="22"/>
        <v>0</v>
      </c>
      <c r="J94" s="25">
        <f t="shared" si="22"/>
        <v>11602.38</v>
      </c>
      <c r="K94" s="50">
        <f t="shared" si="19"/>
        <v>143930.85999999999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9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11618381.469999999</v>
      </c>
    </row>
    <row r="101" spans="1:11" ht="18.75" customHeight="1">
      <c r="A101" s="27" t="s">
        <v>80</v>
      </c>
      <c r="B101" s="28">
        <v>135197.78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135197.78</v>
      </c>
    </row>
    <row r="102" spans="1:11" ht="18.75" customHeight="1">
      <c r="A102" s="27" t="s">
        <v>81</v>
      </c>
      <c r="B102" s="28">
        <v>889924.41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3">SUM(B102:J102)</f>
        <v>889924.41</v>
      </c>
    </row>
    <row r="103" spans="1:11" ht="18.75" customHeight="1">
      <c r="A103" s="27" t="s">
        <v>82</v>
      </c>
      <c r="B103" s="42">
        <v>0</v>
      </c>
      <c r="C103" s="28">
        <f>+C92</f>
        <v>1731808.6800000002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3"/>
        <v>1731808.6800000002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2092632.6099999999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3"/>
        <v>2092632.6099999999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886122.11999999976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3"/>
        <v>886122.11999999976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184664.85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3"/>
        <v>184664.85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251238.34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3"/>
        <v>251238.34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336059.73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3"/>
        <v>336059.73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698598.77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3"/>
        <v>698598.77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653471.71</v>
      </c>
      <c r="H110" s="42">
        <v>0</v>
      </c>
      <c r="I110" s="42">
        <v>0</v>
      </c>
      <c r="J110" s="42">
        <v>0</v>
      </c>
      <c r="K110" s="43">
        <f t="shared" si="23"/>
        <v>653471.71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50667.7</v>
      </c>
      <c r="H111" s="42">
        <v>0</v>
      </c>
      <c r="I111" s="42">
        <v>0</v>
      </c>
      <c r="J111" s="42">
        <v>0</v>
      </c>
      <c r="K111" s="43">
        <f t="shared" si="23"/>
        <v>50667.7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347400.63</v>
      </c>
      <c r="H112" s="42">
        <v>0</v>
      </c>
      <c r="I112" s="42">
        <v>0</v>
      </c>
      <c r="J112" s="42">
        <v>0</v>
      </c>
      <c r="K112" s="43">
        <f t="shared" si="23"/>
        <v>347400.63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270909.78000000003</v>
      </c>
      <c r="H113" s="42">
        <v>0</v>
      </c>
      <c r="I113" s="42">
        <v>0</v>
      </c>
      <c r="J113" s="42">
        <v>0</v>
      </c>
      <c r="K113" s="43">
        <f t="shared" si="23"/>
        <v>270909.78000000003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845551.19</v>
      </c>
      <c r="H114" s="42">
        <v>0</v>
      </c>
      <c r="I114" s="42">
        <v>0</v>
      </c>
      <c r="J114" s="42">
        <v>0</v>
      </c>
      <c r="K114" s="43">
        <f t="shared" si="23"/>
        <v>845551.19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464159.2</v>
      </c>
      <c r="I115" s="42">
        <v>0</v>
      </c>
      <c r="J115" s="42">
        <v>0</v>
      </c>
      <c r="K115" s="43">
        <f t="shared" si="23"/>
        <v>464159.2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770481.1</v>
      </c>
      <c r="I116" s="42">
        <v>0</v>
      </c>
      <c r="J116" s="42">
        <v>0</v>
      </c>
      <c r="K116" s="43">
        <f t="shared" si="23"/>
        <v>770481.1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390055.07</v>
      </c>
      <c r="J117" s="42">
        <v>0</v>
      </c>
      <c r="K117" s="43">
        <f t="shared" si="23"/>
        <v>390055.07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619437.80000000005</v>
      </c>
      <c r="K118" s="46">
        <f t="shared" si="23"/>
        <v>619437.80000000005</v>
      </c>
    </row>
    <row r="119" spans="1:11" ht="18.75" customHeight="1">
      <c r="A119" s="41" t="s">
        <v>123</v>
      </c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41" t="s">
        <v>124</v>
      </c>
    </row>
    <row r="121" spans="1:11" ht="18.75" customHeight="1">
      <c r="A121" s="41" t="s">
        <v>125</v>
      </c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2013-12-30T13:17:55Z</dcterms:modified>
</cp:coreProperties>
</file>