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<sst xmlns="http://schemas.openxmlformats.org/spreadsheetml/2006/main" count="95" uniqueCount="95">
  <si>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</si>
  <si>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</si>
  <si>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</si>
  <si>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</si>
  <si>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</si>
  <si>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</si>
  <si>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</si>
  <si>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</si>
  <si>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</si>
  <si>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</si>
  <si>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</si>
  <si>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</si>
  <si>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</si>
  <si>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</si>
  <si>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</si>
  <si>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</si>
  <si>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</si>
  <si>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</si>
  <si>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</si>
  <si>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</si>
  <si>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</si>
  <si>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</si>
  <si>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</si>
  <si>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</si>
  <si>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</si>
  <si>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</si>
  <si>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</si>
  <si>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</si>
  <si>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</si>
  <si>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</si>
  <si>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</si>
  <si>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</si>
  <si>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</si>
  <si>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</si>
  <si>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</si>
  <si>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</si>
  <si>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</si>
  <si>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</si>
  <si>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</si>
  <si>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</si>
  <si>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</si>
  <si>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</si>
  <si>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</si>
  <si>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</si>
  <si>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</si>
  <si>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</si>
  <si>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</si>
  <si>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</si>
  <si>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</si>
  <si>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</si>
  <si>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</si>
  <si>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</si>
  <si>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</si>
  <si>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</si>
  <si>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</si>
  <si>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</si>
  <si>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</si>
  <si>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</si>
  <si>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</si>
  <si>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</si>
  <si>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</si>
  <si>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</si>
  <si>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</si>
  <si>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</si>
  <si>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</si>
  <si>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</si>
  <si>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</si>
  <si>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</si>
  <si>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</si>
  <si>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</si>
  <si>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</si>
  <si>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</si>
  <si>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</si>
  <si>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</si>
  <si>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</si>
  <si>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</si>
  <si>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</si>
  <si>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</si>
  <si>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</si>
  <si>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</si>
  <si>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</si>
  <si>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</si>
  <si>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</si>
  <si>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</si>
  <si>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</si>
  <si>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</si>
  <si>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</si>
  <si>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</si>
  <si>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</si>
  <si>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</si>
  <si>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</si>
  <si>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</si>
  <si>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18/12/13 - VENCIMENTO 26/12/13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</si>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</sst>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7" sqref="B5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B8+B16+B20</f>
        <v>513713</v>
      </c>
      <c r="C7" s="10">
        <f aca="true" t="shared" si="0" ref="C7:I7">C8+C16+C20</f>
        <v>389681</v>
      </c>
      <c r="D7" s="10">
        <f t="shared" si="0"/>
        <v>586053</v>
      </c>
      <c r="E7" s="10">
        <f t="shared" si="0"/>
        <v>735510</v>
      </c>
      <c r="F7" s="10">
        <f t="shared" si="0"/>
        <v>450391</v>
      </c>
      <c r="G7" s="10">
        <f t="shared" si="0"/>
        <v>718695</v>
      </c>
      <c r="H7" s="10">
        <f t="shared" si="0"/>
        <v>368801</v>
      </c>
      <c r="I7" s="10">
        <f t="shared" si="0"/>
        <v>259006</v>
      </c>
      <c r="J7" s="10">
        <f>+J8+J16+J20</f>
        <v>4021850</v>
      </c>
      <c r="L7" s="42"/>
    </row>
    <row r="8" spans="1:10" ht="15.75">
      <c r="A8" s="11" t="s">
        <v>22</v>
      </c>
      <c r="B8" s="12">
        <f>+B9+B12</f>
        <v>284345</v>
      </c>
      <c r="C8" s="12">
        <f>+C9+C12</f>
        <v>228267</v>
      </c>
      <c r="D8" s="12">
        <f aca="true" t="shared" si="1" ref="D8:I8">+D9+D12</f>
        <v>371120</v>
      </c>
      <c r="E8" s="12">
        <f t="shared" si="1"/>
        <v>433472</v>
      </c>
      <c r="F8" s="12">
        <f t="shared" si="1"/>
        <v>256269</v>
      </c>
      <c r="G8" s="12">
        <f t="shared" si="1"/>
        <v>416584</v>
      </c>
      <c r="H8" s="12">
        <f t="shared" si="1"/>
        <v>197559</v>
      </c>
      <c r="I8" s="12">
        <f t="shared" si="1"/>
        <v>156514</v>
      </c>
      <c r="J8" s="12">
        <f>SUM(B8:I8)</f>
        <v>2344130</v>
      </c>
    </row>
    <row r="9" spans="1:10" ht="15.75">
      <c r="A9" s="13" t="s">
        <v>23</v>
      </c>
      <c r="B9" s="14">
        <v>35885</v>
      </c>
      <c r="C9" s="14">
        <v>34766</v>
      </c>
      <c r="D9" s="14">
        <v>40182</v>
      </c>
      <c r="E9" s="14">
        <v>46355</v>
      </c>
      <c r="F9" s="14">
        <v>38491</v>
      </c>
      <c r="G9" s="14">
        <v>44758</v>
      </c>
      <c r="H9" s="14">
        <v>20283</v>
      </c>
      <c r="I9" s="14">
        <v>23871</v>
      </c>
      <c r="J9" s="12">
        <f aca="true" t="shared" si="2" ref="J9:J15">SUM(B9:I9)</f>
        <v>284591</v>
      </c>
    </row>
    <row r="10" spans="1:10" ht="15.75">
      <c r="A10" s="15" t="s">
        <v>24</v>
      </c>
      <c r="B10" s="14">
        <f>+B9-B11</f>
        <v>35885</v>
      </c>
      <c r="C10" s="14">
        <f aca="true" t="shared" si="3" ref="C10:I10">+C9-C11</f>
        <v>34766</v>
      </c>
      <c r="D10" s="14">
        <f t="shared" si="3"/>
        <v>40182</v>
      </c>
      <c r="E10" s="14">
        <f t="shared" si="3"/>
        <v>46355</v>
      </c>
      <c r="F10" s="14">
        <f t="shared" si="3"/>
        <v>38491</v>
      </c>
      <c r="G10" s="14">
        <f t="shared" si="3"/>
        <v>44758</v>
      </c>
      <c r="H10" s="14">
        <f t="shared" si="3"/>
        <v>20283</v>
      </c>
      <c r="I10" s="14">
        <f t="shared" si="3"/>
        <v>23871</v>
      </c>
      <c r="J10" s="12">
        <f t="shared" si="2"/>
        <v>284591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248460</v>
      </c>
      <c r="C12" s="14">
        <f aca="true" t="shared" si="4" ref="C12:I12">C13+C14+C15</f>
        <v>193501</v>
      </c>
      <c r="D12" s="14">
        <f t="shared" si="4"/>
        <v>330938</v>
      </c>
      <c r="E12" s="14">
        <f t="shared" si="4"/>
        <v>387117</v>
      </c>
      <c r="F12" s="14">
        <f t="shared" si="4"/>
        <v>217778</v>
      </c>
      <c r="G12" s="14">
        <f t="shared" si="4"/>
        <v>371826</v>
      </c>
      <c r="H12" s="14">
        <f t="shared" si="4"/>
        <v>177276</v>
      </c>
      <c r="I12" s="14">
        <f t="shared" si="4"/>
        <v>132643</v>
      </c>
      <c r="J12" s="12">
        <f t="shared" si="2"/>
        <v>2059539</v>
      </c>
    </row>
    <row r="13" spans="1:10" ht="15.75">
      <c r="A13" s="15" t="s">
        <v>27</v>
      </c>
      <c r="B13" s="14">
        <v>115822</v>
      </c>
      <c r="C13" s="14">
        <v>93682</v>
      </c>
      <c r="D13" s="14">
        <v>157803</v>
      </c>
      <c r="E13" s="14">
        <v>186159</v>
      </c>
      <c r="F13" s="14">
        <v>108967</v>
      </c>
      <c r="G13" s="14">
        <v>182010</v>
      </c>
      <c r="H13" s="14">
        <v>85662</v>
      </c>
      <c r="I13" s="14">
        <v>63202</v>
      </c>
      <c r="J13" s="12">
        <f t="shared" si="2"/>
        <v>993307</v>
      </c>
    </row>
    <row r="14" spans="1:10" ht="15.75">
      <c r="A14" s="15" t="s">
        <v>28</v>
      </c>
      <c r="B14" s="14">
        <v>109147</v>
      </c>
      <c r="C14" s="14">
        <v>80611</v>
      </c>
      <c r="D14" s="14">
        <v>144901</v>
      </c>
      <c r="E14" s="14">
        <v>164800</v>
      </c>
      <c r="F14" s="14">
        <v>89541</v>
      </c>
      <c r="G14" s="14">
        <v>158831</v>
      </c>
      <c r="H14" s="14">
        <v>76299</v>
      </c>
      <c r="I14" s="14">
        <v>59633</v>
      </c>
      <c r="J14" s="12">
        <f t="shared" si="2"/>
        <v>883763</v>
      </c>
    </row>
    <row r="15" spans="1:10" ht="15.75">
      <c r="A15" s="15" t="s">
        <v>29</v>
      </c>
      <c r="B15" s="14">
        <v>23491</v>
      </c>
      <c r="C15" s="14">
        <v>19208</v>
      </c>
      <c r="D15" s="14">
        <v>28234</v>
      </c>
      <c r="E15" s="14">
        <v>36158</v>
      </c>
      <c r="F15" s="14">
        <v>19270</v>
      </c>
      <c r="G15" s="14">
        <v>30985</v>
      </c>
      <c r="H15" s="14">
        <v>15315</v>
      </c>
      <c r="I15" s="14">
        <v>9808</v>
      </c>
      <c r="J15" s="12">
        <f t="shared" si="2"/>
        <v>182469</v>
      </c>
    </row>
    <row r="16" spans="1:10" ht="15.75">
      <c r="A16" s="17" t="s">
        <v>30</v>
      </c>
      <c r="B16" s="18">
        <f>B17+B18+B19</f>
        <v>172177</v>
      </c>
      <c r="C16" s="18">
        <f aca="true" t="shared" si="5" ref="C16:I16">C17+C18+C19</f>
        <v>112795</v>
      </c>
      <c r="D16" s="18">
        <f t="shared" si="5"/>
        <v>141434</v>
      </c>
      <c r="E16" s="18">
        <f t="shared" si="5"/>
        <v>202863</v>
      </c>
      <c r="F16" s="18">
        <f t="shared" si="5"/>
        <v>138300</v>
      </c>
      <c r="G16" s="18">
        <f t="shared" si="5"/>
        <v>228469</v>
      </c>
      <c r="H16" s="18">
        <f t="shared" si="5"/>
        <v>138797</v>
      </c>
      <c r="I16" s="18">
        <f t="shared" si="5"/>
        <v>84910</v>
      </c>
      <c r="J16" s="12">
        <f aca="true" t="shared" si="6" ref="J16:J22">SUM(B16:I16)</f>
        <v>1219745</v>
      </c>
    </row>
    <row r="17" spans="1:10" ht="18.75" customHeight="1">
      <c r="A17" s="13" t="s">
        <v>31</v>
      </c>
      <c r="B17" s="14">
        <v>90515</v>
      </c>
      <c r="C17" s="14">
        <v>64082</v>
      </c>
      <c r="D17" s="14">
        <v>82926</v>
      </c>
      <c r="E17" s="14">
        <v>116546</v>
      </c>
      <c r="F17" s="14">
        <v>79702</v>
      </c>
      <c r="G17" s="14">
        <v>128549</v>
      </c>
      <c r="H17" s="14">
        <v>74931</v>
      </c>
      <c r="I17" s="14">
        <v>45682</v>
      </c>
      <c r="J17" s="12">
        <f t="shared" si="6"/>
        <v>682933</v>
      </c>
    </row>
    <row r="18" spans="1:10" ht="18.75" customHeight="1">
      <c r="A18" s="13" t="s">
        <v>32</v>
      </c>
      <c r="B18" s="14">
        <v>66528</v>
      </c>
      <c r="C18" s="14">
        <v>38339</v>
      </c>
      <c r="D18" s="14">
        <v>46745</v>
      </c>
      <c r="E18" s="14">
        <v>68012</v>
      </c>
      <c r="F18" s="14">
        <v>47724</v>
      </c>
      <c r="G18" s="14">
        <v>81995</v>
      </c>
      <c r="H18" s="14">
        <v>53352</v>
      </c>
      <c r="I18" s="14">
        <v>33466</v>
      </c>
      <c r="J18" s="12">
        <f t="shared" si="6"/>
        <v>436161</v>
      </c>
    </row>
    <row r="19" spans="1:10" ht="18.75" customHeight="1">
      <c r="A19" s="13" t="s">
        <v>33</v>
      </c>
      <c r="B19" s="14">
        <v>15134</v>
      </c>
      <c r="C19" s="14">
        <v>10374</v>
      </c>
      <c r="D19" s="14">
        <v>11763</v>
      </c>
      <c r="E19" s="14">
        <v>18305</v>
      </c>
      <c r="F19" s="14">
        <v>10874</v>
      </c>
      <c r="G19" s="14">
        <v>17925</v>
      </c>
      <c r="H19" s="14">
        <v>10514</v>
      </c>
      <c r="I19" s="14">
        <v>5762</v>
      </c>
      <c r="J19" s="12">
        <f t="shared" si="6"/>
        <v>100651</v>
      </c>
    </row>
    <row r="20" spans="1:10" ht="18.75" customHeight="1">
      <c r="A20" s="17" t="s">
        <v>34</v>
      </c>
      <c r="B20" s="14">
        <f>B21+B22</f>
        <v>57191</v>
      </c>
      <c r="C20" s="14">
        <f aca="true" t="shared" si="7" ref="C20:I20">C21+C22</f>
        <v>48619</v>
      </c>
      <c r="D20" s="14">
        <f t="shared" si="7"/>
        <v>73499</v>
      </c>
      <c r="E20" s="14">
        <f t="shared" si="7"/>
        <v>99175</v>
      </c>
      <c r="F20" s="14">
        <f t="shared" si="7"/>
        <v>55822</v>
      </c>
      <c r="G20" s="14">
        <f t="shared" si="7"/>
        <v>73642</v>
      </c>
      <c r="H20" s="14">
        <f t="shared" si="7"/>
        <v>32445</v>
      </c>
      <c r="I20" s="14">
        <f t="shared" si="7"/>
        <v>17582</v>
      </c>
      <c r="J20" s="12">
        <f t="shared" si="6"/>
        <v>457975</v>
      </c>
    </row>
    <row r="21" spans="1:10" ht="18.75" customHeight="1">
      <c r="A21" s="13" t="s">
        <v>35</v>
      </c>
      <c r="B21" s="14">
        <v>36602</v>
      </c>
      <c r="C21" s="14">
        <v>31116</v>
      </c>
      <c r="D21" s="14">
        <v>47039</v>
      </c>
      <c r="E21" s="14">
        <v>63472</v>
      </c>
      <c r="F21" s="14">
        <v>35726</v>
      </c>
      <c r="G21" s="14">
        <v>47131</v>
      </c>
      <c r="H21" s="14">
        <v>20765</v>
      </c>
      <c r="I21" s="14">
        <v>11252</v>
      </c>
      <c r="J21" s="12">
        <f t="shared" si="6"/>
        <v>293103</v>
      </c>
    </row>
    <row r="22" spans="1:10" ht="18.75" customHeight="1">
      <c r="A22" s="13" t="s">
        <v>36</v>
      </c>
      <c r="B22" s="14">
        <v>20589</v>
      </c>
      <c r="C22" s="14">
        <v>17503</v>
      </c>
      <c r="D22" s="14">
        <v>26460</v>
      </c>
      <c r="E22" s="14">
        <v>35703</v>
      </c>
      <c r="F22" s="14">
        <v>20096</v>
      </c>
      <c r="G22" s="14">
        <v>26511</v>
      </c>
      <c r="H22" s="14">
        <v>11680</v>
      </c>
      <c r="I22" s="14">
        <v>6330</v>
      </c>
      <c r="J22" s="12">
        <f t="shared" si="6"/>
        <v>164872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0.96801496127215</v>
      </c>
      <c r="C28" s="23">
        <f aca="true" t="shared" si="8" ref="C28:I28">(((+C$8+C$16)*C$25)+(C$20*C$26))/C$7</f>
        <v>0.9698357890171705</v>
      </c>
      <c r="D28" s="23">
        <f t="shared" si="8"/>
        <v>0.9754941880683146</v>
      </c>
      <c r="E28" s="23">
        <f t="shared" si="8"/>
        <v>0.9729379308235102</v>
      </c>
      <c r="F28" s="23">
        <f t="shared" si="8"/>
        <v>0.9693741300336819</v>
      </c>
      <c r="G28" s="23">
        <f t="shared" si="8"/>
        <v>0.9729386565928524</v>
      </c>
      <c r="H28" s="23">
        <f t="shared" si="8"/>
        <v>0.928503923796302</v>
      </c>
      <c r="I28" s="23">
        <f t="shared" si="8"/>
        <v>0.9835240967390718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1.5143626054141515</v>
      </c>
      <c r="C31" s="26">
        <f aca="true" t="shared" si="9" ref="C31:I31">C28*C30</f>
        <v>1.4918014106662116</v>
      </c>
      <c r="D31" s="26">
        <f t="shared" si="9"/>
        <v>1.515917968258161</v>
      </c>
      <c r="E31" s="26">
        <f t="shared" si="9"/>
        <v>1.511167194155076</v>
      </c>
      <c r="F31" s="26">
        <f t="shared" si="9"/>
        <v>1.4653059349589137</v>
      </c>
      <c r="G31" s="26">
        <f t="shared" si="9"/>
        <v>1.5415240075057153</v>
      </c>
      <c r="H31" s="26">
        <f t="shared" si="9"/>
        <v>1.685791724044566</v>
      </c>
      <c r="I31" s="26">
        <f t="shared" si="9"/>
        <v>1.8888580277873874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777947.76</v>
      </c>
      <c r="C37" s="29">
        <f aca="true" t="shared" si="12" ref="C37:I37">+C38+C39</f>
        <v>581326.67</v>
      </c>
      <c r="D37" s="29">
        <f t="shared" si="12"/>
        <v>888408.27</v>
      </c>
      <c r="E37" s="29">
        <f t="shared" si="12"/>
        <v>1111478.58</v>
      </c>
      <c r="F37" s="29">
        <f t="shared" si="12"/>
        <v>659960.61</v>
      </c>
      <c r="G37" s="29">
        <f t="shared" si="12"/>
        <v>1107885.6</v>
      </c>
      <c r="H37" s="29">
        <f t="shared" si="12"/>
        <v>621721.67</v>
      </c>
      <c r="I37" s="29">
        <f t="shared" si="12"/>
        <v>489225.56</v>
      </c>
      <c r="J37" s="29">
        <f t="shared" si="11"/>
        <v>6237954.72</v>
      </c>
      <c r="L37" s="43"/>
      <c r="M37" s="43"/>
    </row>
    <row r="38" spans="1:10" ht="15.75">
      <c r="A38" s="17" t="s">
        <v>74</v>
      </c>
      <c r="B38" s="30">
        <f>ROUND(+B7*B31,2)</f>
        <v>777947.76</v>
      </c>
      <c r="C38" s="30">
        <f aca="true" t="shared" si="13" ref="C38:I38">ROUND(+C7*C31,2)</f>
        <v>581326.67</v>
      </c>
      <c r="D38" s="30">
        <f t="shared" si="13"/>
        <v>888408.27</v>
      </c>
      <c r="E38" s="30">
        <f t="shared" si="13"/>
        <v>1111478.58</v>
      </c>
      <c r="F38" s="30">
        <f t="shared" si="13"/>
        <v>659960.61</v>
      </c>
      <c r="G38" s="30">
        <f t="shared" si="13"/>
        <v>1107885.6</v>
      </c>
      <c r="H38" s="30">
        <f t="shared" si="13"/>
        <v>621721.67</v>
      </c>
      <c r="I38" s="30">
        <f t="shared" si="13"/>
        <v>489225.56</v>
      </c>
      <c r="J38" s="30">
        <f>SUM(B38:I38)</f>
        <v>6237954.72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>
        <v>0</v>
      </c>
      <c r="C40" s="21">
        <v>0</v>
      </c>
      <c r="D40" s="21">
        <v>0</v>
      </c>
      <c r="E40" s="27">
        <v>0</v>
      </c>
      <c r="F40" s="21">
        <v>0</v>
      </c>
      <c r="G40" s="21">
        <v>0</v>
      </c>
      <c r="H40" s="21">
        <v>0</v>
      </c>
      <c r="I40" s="21">
        <v>0</v>
      </c>
      <c r="J40" s="27"/>
    </row>
    <row r="41" spans="1:12" ht="15.75">
      <c r="A41" s="2" t="s">
        <v>90</v>
      </c>
      <c r="B41" s="31">
        <f aca="true" t="shared" si="15" ref="B41:J41">+B42+B45+B51</f>
        <v>-108502.14</v>
      </c>
      <c r="C41" s="31">
        <f t="shared" si="15"/>
        <v>-110940.9</v>
      </c>
      <c r="D41" s="31">
        <f t="shared" si="15"/>
        <v>-111600.79000000001</v>
      </c>
      <c r="E41" s="31">
        <f t="shared" si="15"/>
        <v>-136071.63999999998</v>
      </c>
      <c r="F41" s="31">
        <f t="shared" si="15"/>
        <v>-106766.98999999999</v>
      </c>
      <c r="G41" s="31">
        <f t="shared" si="15"/>
        <v>-145025.82</v>
      </c>
      <c r="H41" s="31">
        <f t="shared" si="15"/>
        <v>-69772.53</v>
      </c>
      <c r="I41" s="31">
        <f t="shared" si="15"/>
        <v>-67731.73</v>
      </c>
      <c r="J41" s="31">
        <f t="shared" si="15"/>
        <v>-856412.5399999999</v>
      </c>
      <c r="L41" s="43"/>
    </row>
    <row r="42" spans="1:12" ht="15.75">
      <c r="A42" s="17" t="s">
        <v>44</v>
      </c>
      <c r="B42" s="32">
        <f>B43+B44</f>
        <v>-107655</v>
      </c>
      <c r="C42" s="32">
        <f aca="true" t="shared" si="16" ref="C42:I42">C43+C44</f>
        <v>-104298</v>
      </c>
      <c r="D42" s="32">
        <f t="shared" si="16"/>
        <v>-120546</v>
      </c>
      <c r="E42" s="32">
        <f t="shared" si="16"/>
        <v>-139065</v>
      </c>
      <c r="F42" s="32">
        <f t="shared" si="16"/>
        <v>-115473</v>
      </c>
      <c r="G42" s="32">
        <f t="shared" si="16"/>
        <v>-134274</v>
      </c>
      <c r="H42" s="32">
        <f t="shared" si="16"/>
        <v>-60849</v>
      </c>
      <c r="I42" s="32">
        <f t="shared" si="16"/>
        <v>-71613</v>
      </c>
      <c r="J42" s="31">
        <f t="shared" si="11"/>
        <v>-853773</v>
      </c>
      <c r="L42" s="43"/>
    </row>
    <row r="43" spans="1:12" ht="15.75">
      <c r="A43" s="13" t="s">
        <v>69</v>
      </c>
      <c r="B43" s="20">
        <f aca="true" t="shared" si="17" ref="B43:I43">ROUND(-B9*$D$3,2)</f>
        <v>-107655</v>
      </c>
      <c r="C43" s="20">
        <f t="shared" si="17"/>
        <v>-104298</v>
      </c>
      <c r="D43" s="20">
        <f t="shared" si="17"/>
        <v>-120546</v>
      </c>
      <c r="E43" s="20">
        <f t="shared" si="17"/>
        <v>-139065</v>
      </c>
      <c r="F43" s="20">
        <f t="shared" si="17"/>
        <v>-115473</v>
      </c>
      <c r="G43" s="20">
        <f t="shared" si="17"/>
        <v>-134274</v>
      </c>
      <c r="H43" s="20">
        <f t="shared" si="17"/>
        <v>-60849</v>
      </c>
      <c r="I43" s="20">
        <f t="shared" si="17"/>
        <v>-71613</v>
      </c>
      <c r="J43" s="56">
        <f t="shared" si="11"/>
        <v>-853773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-18536.51</v>
      </c>
      <c r="C45" s="32">
        <f t="shared" si="19"/>
        <v>-20008.5</v>
      </c>
      <c r="D45" s="32">
        <f t="shared" si="19"/>
        <v>-10575</v>
      </c>
      <c r="E45" s="32">
        <f t="shared" si="19"/>
        <v>-21946.43</v>
      </c>
      <c r="F45" s="32">
        <f t="shared" si="19"/>
        <v>-5925.9</v>
      </c>
      <c r="G45" s="32">
        <f t="shared" si="19"/>
        <v>-36591.65</v>
      </c>
      <c r="H45" s="32">
        <f t="shared" si="19"/>
        <v>-23511.31</v>
      </c>
      <c r="I45" s="32">
        <f t="shared" si="19"/>
        <v>-7411.54</v>
      </c>
      <c r="J45" s="32">
        <f t="shared" si="19"/>
        <v>-144506.84</v>
      </c>
      <c r="L45" s="49"/>
    </row>
    <row r="46" spans="1:10" ht="15.75">
      <c r="A46" s="13" t="s">
        <v>62</v>
      </c>
      <c r="B46" s="27">
        <v>-18536.51</v>
      </c>
      <c r="C46" s="27">
        <v>-20008.5</v>
      </c>
      <c r="D46" s="27">
        <v>-10575</v>
      </c>
      <c r="E46" s="27">
        <v>-21946.43</v>
      </c>
      <c r="F46" s="27">
        <v>-5925.9</v>
      </c>
      <c r="G46" s="27">
        <v>-36591.65</v>
      </c>
      <c r="H46" s="27">
        <v>-23511.31</v>
      </c>
      <c r="I46" s="27">
        <v>-7411.54</v>
      </c>
      <c r="J46" s="27">
        <f t="shared" si="11"/>
        <v>-144506.84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669445.62</v>
      </c>
      <c r="C53" s="35">
        <f t="shared" si="20"/>
        <v>470385.77</v>
      </c>
      <c r="D53" s="35">
        <f t="shared" si="20"/>
        <v>776807.48</v>
      </c>
      <c r="E53" s="35">
        <f t="shared" si="20"/>
        <v>975406.9400000001</v>
      </c>
      <c r="F53" s="35">
        <f t="shared" si="20"/>
        <v>553193.62</v>
      </c>
      <c r="G53" s="35">
        <f t="shared" si="20"/>
        <v>962859.78</v>
      </c>
      <c r="H53" s="35">
        <f t="shared" si="20"/>
        <v>551949.14</v>
      </c>
      <c r="I53" s="35">
        <f t="shared" si="20"/>
        <v>421493.83</v>
      </c>
      <c r="J53" s="35">
        <f>SUM(B53:I53)</f>
        <v>5381542.18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5381542.16</v>
      </c>
      <c r="L56" s="43"/>
    </row>
    <row r="57" spans="1:10" ht="17.25" customHeight="1">
      <c r="A57" s="17" t="s">
        <v>48</v>
      </c>
      <c r="B57" s="45">
        <v>87068.28</v>
      </c>
      <c r="C57" s="45">
        <v>78789.82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165858.1</v>
      </c>
    </row>
    <row r="58" spans="1:10" ht="17.25" customHeight="1">
      <c r="A58" s="17" t="s">
        <v>54</v>
      </c>
      <c r="B58" s="45">
        <v>226224.63</v>
      </c>
      <c r="C58" s="45">
        <v>156407.99</v>
      </c>
      <c r="D58" s="44">
        <v>0</v>
      </c>
      <c r="E58" s="45">
        <v>4906.02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387538.64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-31039.66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-31039.66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56175.83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56175.83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30685.63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30685.63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39716.45</v>
      </c>
      <c r="E62" s="44">
        <v>0</v>
      </c>
      <c r="F62" s="45">
        <v>59979.24</v>
      </c>
      <c r="G62" s="44">
        <v>0</v>
      </c>
      <c r="H62" s="44">
        <v>0</v>
      </c>
      <c r="I62" s="44">
        <v>0</v>
      </c>
      <c r="J62" s="35">
        <f t="shared" si="21"/>
        <v>99695.69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-12504.86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-12504.86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30193.28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30193.28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7186.24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7186.24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114580.95</v>
      </c>
      <c r="G66" s="44">
        <v>0</v>
      </c>
      <c r="H66" s="44">
        <v>0</v>
      </c>
      <c r="I66" s="44">
        <v>0</v>
      </c>
      <c r="J66" s="35">
        <f t="shared" si="21"/>
        <v>114580.95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-102731.57</v>
      </c>
      <c r="H67" s="45">
        <v>-1953.01</v>
      </c>
      <c r="I67" s="44">
        <v>0</v>
      </c>
      <c r="J67" s="32">
        <f t="shared" si="21"/>
        <v>-104684.58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131046.61</v>
      </c>
      <c r="H68" s="44">
        <v>0</v>
      </c>
      <c r="I68" s="44">
        <v>0</v>
      </c>
      <c r="J68" s="35">
        <f t="shared" si="21"/>
        <v>131046.61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145694.19</v>
      </c>
      <c r="J69" s="32">
        <f t="shared" si="21"/>
        <v>145694.19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78267.41</v>
      </c>
      <c r="J70" s="35">
        <f t="shared" si="21"/>
        <v>78267.41</v>
      </c>
    </row>
    <row r="71" spans="1:10" ht="17.25" customHeight="1">
      <c r="A71" s="41" t="s">
        <v>67</v>
      </c>
      <c r="B71" s="39">
        <v>356152.7</v>
      </c>
      <c r="C71" s="39">
        <v>235187.96</v>
      </c>
      <c r="D71" s="39">
        <v>681269.23</v>
      </c>
      <c r="E71" s="39">
        <v>945626.25</v>
      </c>
      <c r="F71" s="39">
        <v>378633.42</v>
      </c>
      <c r="G71" s="39">
        <v>934544.74</v>
      </c>
      <c r="H71" s="39">
        <v>553902.16</v>
      </c>
      <c r="I71" s="39">
        <v>197532.23</v>
      </c>
      <c r="J71" s="39">
        <f>SUM(B71:I71)</f>
        <v>4282848.69</v>
      </c>
    </row>
    <row r="72" spans="1:10" ht="17.25" customHeight="1">
      <c r="A72" s="60"/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4">
        <v>1.6096392914653783</v>
      </c>
      <c r="C75" s="54">
        <v>1.5781981242208987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1.4932598683193719</v>
      </c>
      <c r="C76" s="54">
        <v>1.4615425342078912</v>
      </c>
      <c r="D76" s="54"/>
      <c r="E76" s="54">
        <v>1.5430122418501044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1.4193059071990515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1.4921476871982744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1.8380968853123372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1.6832981830783702</v>
      </c>
      <c r="E80" s="54">
        <v>0</v>
      </c>
      <c r="F80" s="54">
        <v>1.5122645524615266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1.4884286054700946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1.486922128667379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1.4731251471904292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1.4556121877720485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1.4820494545385525</v>
      </c>
      <c r="H85" s="54">
        <v>1.6857917413456038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1.6258637964853961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1.847254934848469</v>
      </c>
      <c r="J87" s="32"/>
    </row>
    <row r="88" spans="1:10" ht="15.75">
      <c r="A88" s="41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1.9131143002084188</v>
      </c>
      <c r="J88" s="39"/>
    </row>
    <row r="89" spans="1:10" ht="32.25" customHeight="1">
      <c r="A89" s="58" t="s">
        <v>93</v>
      </c>
      <c r="B89" s="59"/>
      <c r="C89" s="59"/>
      <c r="D89" s="59"/>
      <c r="E89" s="59"/>
      <c r="F89" s="59"/>
      <c r="G89" s="59"/>
      <c r="H89" s="59"/>
      <c r="I89" s="59"/>
      <c r="J89" s="59"/>
    </row>
    <row r="90" ht="22.5" customHeight="1">
      <c r="A90" s="1" t="s">
        <v>94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2013-12-23T17:34:44Z</cp:lastPrinted>
  <dcterms:created xsi:type="dcterms:W3CDTF">2012-11-28T17:54:39Z</dcterms:created>
  <dcterms:modified xsi:type="dcterms:W3CDTF">2013-12-23T18:01:56Z</dcterms:modified>
  <cp:category/>
  <cp:version/>
  <cp:contentType/>
  <cp:contentStatus/>
</cp:coreProperties>
</file>