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DETALHAMENTO PERMISSÃO 100713" sheetId="7" r:id="rId1"/>
  </sheets>
  <definedNames>
    <definedName name="_xlnm.Print_Titles" localSheetId="0">'DETALHAMENTO PERMISSÃO 100713'!$1:$6</definedName>
  </definedNames>
  <calcPr calcId="125725"/>
</workbook>
</file>

<file path=xl/calcChain.xml><?xml version="1.0" encoding="utf-8"?>
<calcChain xmlns="http://schemas.openxmlformats.org/spreadsheetml/2006/main">
  <c r="B75" i="7"/>
  <c r="B74"/>
  <c r="I44" l="1"/>
  <c r="H44"/>
  <c r="G44"/>
  <c r="F44"/>
  <c r="E44"/>
  <c r="D44"/>
  <c r="C44"/>
  <c r="B44"/>
  <c r="C45"/>
  <c r="D45"/>
  <c r="E45"/>
  <c r="F45"/>
  <c r="G45"/>
  <c r="H45"/>
  <c r="I45"/>
  <c r="B45"/>
  <c r="J44" l="1"/>
  <c r="C43"/>
  <c r="E43"/>
  <c r="G43"/>
  <c r="I43"/>
  <c r="D43"/>
  <c r="F43"/>
  <c r="H43"/>
  <c r="B43"/>
  <c r="J11"/>
  <c r="I20" l="1"/>
  <c r="H20"/>
  <c r="G20"/>
  <c r="F20"/>
  <c r="E20"/>
  <c r="D20"/>
  <c r="C20"/>
  <c r="B20"/>
  <c r="I16"/>
  <c r="H16"/>
  <c r="G16"/>
  <c r="F16"/>
  <c r="E16"/>
  <c r="D16"/>
  <c r="C16"/>
  <c r="B16"/>
  <c r="I12"/>
  <c r="I8" s="1"/>
  <c r="H12"/>
  <c r="H8" s="1"/>
  <c r="G12"/>
  <c r="G8" s="1"/>
  <c r="F12"/>
  <c r="F8" s="1"/>
  <c r="E12"/>
  <c r="E8" s="1"/>
  <c r="D12"/>
  <c r="D8" s="1"/>
  <c r="C12"/>
  <c r="C8" s="1"/>
  <c r="B12"/>
  <c r="B8" s="1"/>
  <c r="I10"/>
  <c r="H10"/>
  <c r="G10"/>
  <c r="F10"/>
  <c r="E10"/>
  <c r="D10"/>
  <c r="C10"/>
  <c r="B10"/>
  <c r="I7" l="1"/>
  <c r="H7"/>
  <c r="G7"/>
  <c r="F7"/>
  <c r="E7"/>
  <c r="D7"/>
  <c r="C7"/>
  <c r="B7"/>
  <c r="J72"/>
  <c r="J71"/>
  <c r="J70"/>
  <c r="J69"/>
  <c r="J68"/>
  <c r="J67"/>
  <c r="J66"/>
  <c r="J65"/>
  <c r="J64"/>
  <c r="J63"/>
  <c r="J62"/>
  <c r="J61"/>
  <c r="J60"/>
  <c r="J59"/>
  <c r="J58"/>
  <c r="J51"/>
  <c r="J50"/>
  <c r="J49"/>
  <c r="J48"/>
  <c r="J47"/>
  <c r="J46"/>
  <c r="I46"/>
  <c r="I42" s="1"/>
  <c r="H46"/>
  <c r="H42" s="1"/>
  <c r="G46"/>
  <c r="G42" s="1"/>
  <c r="F46"/>
  <c r="F42" s="1"/>
  <c r="E46"/>
  <c r="E42" s="1"/>
  <c r="D46"/>
  <c r="D42" s="1"/>
  <c r="C46"/>
  <c r="C42" s="1"/>
  <c r="B46"/>
  <c r="B40"/>
  <c r="J40" s="1"/>
  <c r="J36"/>
  <c r="J35"/>
  <c r="J34"/>
  <c r="I30"/>
  <c r="H30"/>
  <c r="G30"/>
  <c r="F30"/>
  <c r="E30"/>
  <c r="D30"/>
  <c r="C30"/>
  <c r="B30"/>
  <c r="J21"/>
  <c r="J20"/>
  <c r="J19"/>
  <c r="J18"/>
  <c r="J15"/>
  <c r="J14"/>
  <c r="J57" l="1"/>
  <c r="J45"/>
  <c r="J13"/>
  <c r="J17"/>
  <c r="J10"/>
  <c r="J12"/>
  <c r="C29"/>
  <c r="C28" s="1"/>
  <c r="E29"/>
  <c r="E28" s="1"/>
  <c r="G29"/>
  <c r="G28" s="1"/>
  <c r="I29"/>
  <c r="I28" s="1"/>
  <c r="J16"/>
  <c r="J9"/>
  <c r="J22"/>
  <c r="C39" l="1"/>
  <c r="C38" s="1"/>
  <c r="C54" s="1"/>
  <c r="G39"/>
  <c r="G38" s="1"/>
  <c r="G54" s="1"/>
  <c r="I39"/>
  <c r="I38" s="1"/>
  <c r="I54" s="1"/>
  <c r="E39"/>
  <c r="E38" s="1"/>
  <c r="E54" s="1"/>
  <c r="F29"/>
  <c r="F28" s="1"/>
  <c r="B29"/>
  <c r="B28" s="1"/>
  <c r="B39" s="1"/>
  <c r="J8"/>
  <c r="J7" s="1"/>
  <c r="H29"/>
  <c r="H28" s="1"/>
  <c r="D29"/>
  <c r="D28" s="1"/>
  <c r="D39" l="1"/>
  <c r="D38" s="1"/>
  <c r="D54" s="1"/>
  <c r="F39"/>
  <c r="F38" s="1"/>
  <c r="F54" s="1"/>
  <c r="H39"/>
  <c r="H38" s="1"/>
  <c r="H54" s="1"/>
  <c r="B38"/>
  <c r="J43"/>
  <c r="J42" s="1"/>
  <c r="B42"/>
  <c r="J39" l="1"/>
  <c r="B54"/>
  <c r="J38"/>
  <c r="J54" l="1"/>
</calcChain>
</file>

<file path=xl/sharedStrings.xml><?xml version="1.0" encoding="utf-8"?>
<sst xmlns="http://schemas.openxmlformats.org/spreadsheetml/2006/main" count="79" uniqueCount="79">
  <si>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</si>
  <si>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</si>
  <si>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</si>
  <si>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</si>
  <si>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</si>
  <si>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</si>
  <si>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</si>
  <si>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</si>
  <si>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</si>
  <si>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</si>
  <si>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</si>
  <si>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</si>
  <si>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</si>
  <si>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</si>
  <si>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</si>
  <si>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</si>
  <si>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DEMONSTRATIVO DE REMUNERAÇÃO DOS PERMISSIONÁRIOS</t>
  </si>
  <si>
    <t>Tarifa do dia:</t>
  </si>
  <si>
    <t>DISCRIMINAÇÃO</t>
  </si>
  <si>
    <t>PERMISSIONÁRIAS</t>
  </si>
  <si>
    <t>TOTAL</t>
  </si>
  <si>
    <t>1. Passageiros Transportados da Área (1.1. +  1.2. + 1.3.)</t>
  </si>
  <si>
    <t>1.1. Pagantes (1.1.1. + 1.1.2.)</t>
  </si>
  <si>
    <t>1.1.1. Em Dinheiro e Passe Comum (1.1.1.1. + 1.1.1.2.)</t>
  </si>
  <si>
    <t>1.1.1.1. Em dinheiro</t>
  </si>
  <si>
    <t>1.1.1.2. Em Passe Comum</t>
  </si>
  <si>
    <t>1.1.2. Créditos Eletrônicos (1.1.2.1. + 1.1.2.2. + 1.1.2.3.)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</si>
  <si>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</si>
  <si>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</si>
  <si>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</si>
  <si>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</si>
  <si>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</si>
  <si>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</si>
  <si>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</si>
  <si>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</si>
  <si>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</si>
  <si>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</si>
  <si>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2. Fatores de Ajuste da Demanda</t>
  </si>
  <si>
    <t>2.1.  Fator de Integração</t>
  </si>
  <si>
    <t>2.2.  Fator de Gratuidade</t>
  </si>
  <si>
    <t>3. Passageiros Transportados Ajustados (3.1. + 3.2.)</t>
  </si>
  <si>
    <t>3.1.  Passageiros Pagantes e Integrados ((1.1. + 1.2.) x 2.1.)</t>
  </si>
  <si>
    <t>3.2.  Passageiros Gratuitos (1.3. x 2.2.)</t>
  </si>
  <si>
    <t>4. Tarifa de Remuneração por Passageiro Transportado</t>
  </si>
  <si>
    <t>5. Remuneração Mensal de AVL (5.1. x 5.2.)</t>
  </si>
  <si>
    <t>5.1.  Quantidade de AVL's Validados no Mês</t>
  </si>
  <si>
    <t>5.2.  Remuneração por AVL</t>
  </si>
  <si>
    <t>6. Remuneração Bruta do Operador pelo Transporte Coletivo (6.1. + 6.2.)</t>
  </si>
  <si>
    <t>6.1.  Pelo Transporte de Passageiros (3. x 4.)</t>
  </si>
  <si>
    <t>6.2. Remuneração de AVL (5.)</t>
  </si>
  <si>
    <t>7.1. Compensação da Receita Antecipada (7.1.1. + 7.1.2.)</t>
  </si>
  <si>
    <t>7.2. Ajustes Contratuais</t>
  </si>
  <si>
    <t>7.3. Revisão de Remuneração pelo Transporte Coletivo (*)</t>
  </si>
  <si>
    <t>8. Remuneração Líquida a Pagar aos Permissionários (6. + 7.)</t>
  </si>
  <si>
    <t>9. Distribuição da Remuneração entre as Cooperativas e Cooperados</t>
  </si>
  <si>
    <t>9.1. Fênix</t>
  </si>
  <si>
    <t>9.10. Coopertranse</t>
  </si>
  <si>
    <t>9.11. Cooperpam</t>
  </si>
  <si>
    <t>9.12. Cooperlider</t>
  </si>
  <si>
    <t>9.13. Cooperalfa</t>
  </si>
  <si>
    <t>9.14. Unicoopers</t>
  </si>
  <si>
    <t>9.2. Transcooper</t>
  </si>
  <si>
    <t>9.3. Paulistana</t>
  </si>
  <si>
    <t>9.4. Paulistana I</t>
  </si>
  <si>
    <t>9.5. Paulistana II</t>
  </si>
  <si>
    <t>9.6. Nova Aliança</t>
  </si>
  <si>
    <t>9.7. Transcooper II</t>
  </si>
  <si>
    <t>9.8. Transcooper III</t>
  </si>
  <si>
    <t>9.9. Transcooper IV</t>
  </si>
  <si>
    <t>7.2.1. Multas do Regulamento de Sanções e Multas - RESAM</t>
  </si>
  <si>
    <t>7.2.2. Publicidade nos Veículos</t>
  </si>
  <si>
    <t>7.2.3. Multa Contratual</t>
  </si>
  <si>
    <t>7.2.4. Prejuízo Causado ao Sistema por uso Indevido do Bilhete Único</t>
  </si>
  <si>
    <t>7.2.5. Aquisição de Cartão Operacional</t>
  </si>
  <si>
    <t>9.15. Parcela de remuneração repassada diretamente ao cooperado.</t>
  </si>
  <si>
    <t>7. Acertos Finaceiros (7.1. + 7.2. + 7.3. + 7.4.)</t>
  </si>
  <si>
    <t>7.1.2. Ajuste de Bordo (1.1.1.2. x Tarifa do Dia)</t>
  </si>
  <si>
    <t>7.1.1. Retida na Catraca (1.1.1. x Tarifa do Dia)</t>
  </si>
  <si>
    <t>OPERAÇÃO 10/07/13 - VENCIMENTO - 17/07/13</t>
  </si>
</sst>
</file>

<file path=xl/styles.xml><?xml version="1.0" encoding="utf-8"?>
<styleSheet xmlns="http://schemas.openxmlformats.org/spreadsheetml/2006/main">
  <numFmts count="6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* #,##0.0000_);_(* \(#,##0.0000\);_(* &quot;-&quot;??_);_(@_)"/>
    <numFmt numFmtId="167" formatCode="_-&quot;R$&quot;\ * #,##0.0000_-;\-&quot;R$&quot;\ * #,##0.0000_-;_-&quot;R$&quot;\ * &quot;-&quot;??_-;_-@_-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" fontId="5" fillId="2" borderId="6" xfId="2" applyFont="1" applyFill="1" applyBorder="1" applyAlignment="1">
      <alignment horizontal="left" vertical="center"/>
    </xf>
    <xf numFmtId="164" fontId="5" fillId="2" borderId="6" xfId="1" applyFont="1" applyFill="1" applyBorder="1" applyAlignment="1">
      <alignment vertical="center"/>
    </xf>
    <xf numFmtId="1" fontId="5" fillId="2" borderId="6" xfId="2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165" fontId="2" fillId="0" borderId="2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5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5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4"/>
    </xf>
    <xf numFmtId="0" fontId="6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vertical="center" indent="2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3" fontId="2" fillId="0" borderId="1" xfId="3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164" fontId="2" fillId="3" borderId="1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/>
    </xf>
    <xf numFmtId="44" fontId="2" fillId="0" borderId="1" xfId="1" applyNumberFormat="1" applyFont="1" applyFill="1" applyBorder="1" applyAlignment="1">
      <alignment vertical="center"/>
    </xf>
    <xf numFmtId="43" fontId="2" fillId="0" borderId="1" xfId="3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164" fontId="2" fillId="0" borderId="1" xfId="1" applyFont="1" applyFill="1" applyBorder="1" applyAlignment="1">
      <alignment vertical="center"/>
    </xf>
    <xf numFmtId="43" fontId="0" fillId="0" borderId="1" xfId="1" applyNumberFormat="1" applyFont="1" applyBorder="1" applyAlignment="1">
      <alignment vertical="center"/>
    </xf>
    <xf numFmtId="43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0" fillId="0" borderId="1" xfId="1" applyFont="1" applyBorder="1" applyAlignment="1">
      <alignment vertical="center"/>
    </xf>
    <xf numFmtId="164" fontId="1" fillId="0" borderId="1" xfId="1" applyFont="1" applyBorder="1" applyAlignment="1">
      <alignment vertical="center"/>
    </xf>
    <xf numFmtId="0" fontId="0" fillId="0" borderId="3" xfId="0" applyFill="1" applyBorder="1" applyAlignment="1">
      <alignment horizontal="left" vertical="center" indent="2"/>
    </xf>
    <xf numFmtId="164" fontId="2" fillId="0" borderId="3" xfId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43" fontId="0" fillId="0" borderId="0" xfId="0" applyNumberFormat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indent="2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Alignment="1">
      <alignment vertical="center"/>
    </xf>
    <xf numFmtId="43" fontId="0" fillId="0" borderId="0" xfId="3" applyFont="1" applyFill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/>
  <cols>
    <col min="1" max="1" width="68.375" style="1" customWidth="1"/>
    <col min="2" max="9" width="16.25" style="1" customWidth="1"/>
    <col min="10" max="10" width="17.25" style="1" bestFit="1" customWidth="1"/>
    <col min="11" max="11" width="9" style="1"/>
    <col min="12" max="12" width="12.75" style="1" bestFit="1" customWidth="1"/>
    <col min="13" max="13" width="11.125" style="1" bestFit="1" customWidth="1"/>
    <col min="14" max="16384" width="9" style="1"/>
  </cols>
  <sheetData>
    <row r="1" spans="1:12" ht="21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</row>
    <row r="2" spans="1:12" ht="21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56"/>
    </row>
    <row r="3" spans="1:12" ht="18.75" customHeight="1">
      <c r="A3" s="5"/>
      <c r="B3" s="6"/>
      <c r="C3" s="5" t="s">
        <v>17</v>
      </c>
      <c r="D3" s="7">
        <v>3</v>
      </c>
      <c r="E3" s="8"/>
      <c r="F3" s="8"/>
      <c r="G3" s="8"/>
      <c r="H3" s="8"/>
      <c r="I3" s="8"/>
      <c r="J3" s="5"/>
    </row>
    <row r="4" spans="1:12" ht="15.75">
      <c r="A4" s="57" t="s">
        <v>18</v>
      </c>
      <c r="B4" s="57" t="s">
        <v>19</v>
      </c>
      <c r="C4" s="57"/>
      <c r="D4" s="57"/>
      <c r="E4" s="57"/>
      <c r="F4" s="57"/>
      <c r="G4" s="57"/>
      <c r="H4" s="57"/>
      <c r="I4" s="57"/>
      <c r="J4" s="58" t="s">
        <v>20</v>
      </c>
    </row>
    <row r="5" spans="1:12" ht="38.25">
      <c r="A5" s="57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57"/>
    </row>
    <row r="6" spans="1:12" ht="15.75">
      <c r="A6" s="57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7"/>
    </row>
    <row r="7" spans="1:12" ht="15.75">
      <c r="A7" s="9" t="s">
        <v>21</v>
      </c>
      <c r="B7" s="10">
        <f>B8+B16+B20</f>
        <v>508391</v>
      </c>
      <c r="C7" s="10">
        <f t="shared" ref="C7:I7" si="0">C8+C16+C20</f>
        <v>391203</v>
      </c>
      <c r="D7" s="10">
        <f t="shared" si="0"/>
        <v>570377</v>
      </c>
      <c r="E7" s="10">
        <f t="shared" si="0"/>
        <v>719332</v>
      </c>
      <c r="F7" s="10">
        <f t="shared" si="0"/>
        <v>435565</v>
      </c>
      <c r="G7" s="10">
        <f t="shared" si="0"/>
        <v>679280</v>
      </c>
      <c r="H7" s="10">
        <f t="shared" si="0"/>
        <v>368462</v>
      </c>
      <c r="I7" s="10">
        <f t="shared" si="0"/>
        <v>270761</v>
      </c>
      <c r="J7" s="10">
        <f t="shared" ref="J7" si="1">+J8+J16+J20</f>
        <v>3943371</v>
      </c>
      <c r="L7" s="50"/>
    </row>
    <row r="8" spans="1:12" ht="15.75">
      <c r="A8" s="11" t="s">
        <v>22</v>
      </c>
      <c r="B8" s="12">
        <f>+B9+B12</f>
        <v>279102</v>
      </c>
      <c r="C8" s="12">
        <f>+C9+C12</f>
        <v>227411</v>
      </c>
      <c r="D8" s="12">
        <f t="shared" ref="D8:I8" si="2">+D9+D12</f>
        <v>357669</v>
      </c>
      <c r="E8" s="12">
        <f t="shared" si="2"/>
        <v>417313</v>
      </c>
      <c r="F8" s="12">
        <f t="shared" si="2"/>
        <v>246841</v>
      </c>
      <c r="G8" s="12">
        <f t="shared" si="2"/>
        <v>395100</v>
      </c>
      <c r="H8" s="12">
        <f t="shared" si="2"/>
        <v>198193</v>
      </c>
      <c r="I8" s="12">
        <f t="shared" si="2"/>
        <v>161468</v>
      </c>
      <c r="J8" s="12">
        <f>SUM(B8:I8)</f>
        <v>2283097</v>
      </c>
    </row>
    <row r="9" spans="1:12" ht="15.75">
      <c r="A9" s="13" t="s">
        <v>23</v>
      </c>
      <c r="B9" s="14">
        <v>32750</v>
      </c>
      <c r="C9" s="14">
        <v>32902</v>
      </c>
      <c r="D9" s="14">
        <v>36559</v>
      </c>
      <c r="E9" s="14">
        <v>42173</v>
      </c>
      <c r="F9" s="14">
        <v>35270</v>
      </c>
      <c r="G9" s="14">
        <v>39949</v>
      </c>
      <c r="H9" s="14">
        <v>18018</v>
      </c>
      <c r="I9" s="14">
        <v>23227</v>
      </c>
      <c r="J9" s="12">
        <f t="shared" ref="J9:J15" si="3">SUM(B9:I9)</f>
        <v>260848</v>
      </c>
    </row>
    <row r="10" spans="1:12" ht="15.75">
      <c r="A10" s="15" t="s">
        <v>24</v>
      </c>
      <c r="B10" s="14">
        <f>+B9-B11</f>
        <v>32750</v>
      </c>
      <c r="C10" s="14">
        <f t="shared" ref="C10:I10" si="4">+C9-C11</f>
        <v>32902</v>
      </c>
      <c r="D10" s="14">
        <f t="shared" si="4"/>
        <v>36559</v>
      </c>
      <c r="E10" s="14">
        <f t="shared" si="4"/>
        <v>42173</v>
      </c>
      <c r="F10" s="14">
        <f t="shared" si="4"/>
        <v>35270</v>
      </c>
      <c r="G10" s="14">
        <f t="shared" si="4"/>
        <v>39949</v>
      </c>
      <c r="H10" s="14">
        <f t="shared" si="4"/>
        <v>18018</v>
      </c>
      <c r="I10" s="14">
        <f t="shared" si="4"/>
        <v>23227</v>
      </c>
      <c r="J10" s="12">
        <f t="shared" si="3"/>
        <v>260848</v>
      </c>
    </row>
    <row r="11" spans="1:12" ht="15.75">
      <c r="A11" s="15" t="s">
        <v>25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f t="shared" si="3"/>
        <v>0</v>
      </c>
    </row>
    <row r="12" spans="1:12" ht="15.75">
      <c r="A12" s="16" t="s">
        <v>26</v>
      </c>
      <c r="B12" s="14">
        <f>B13+B14+B15</f>
        <v>246352</v>
      </c>
      <c r="C12" s="14">
        <f t="shared" ref="C12:I12" si="5">C13+C14+C15</f>
        <v>194509</v>
      </c>
      <c r="D12" s="14">
        <f t="shared" si="5"/>
        <v>321110</v>
      </c>
      <c r="E12" s="14">
        <f t="shared" si="5"/>
        <v>375140</v>
      </c>
      <c r="F12" s="14">
        <f t="shared" si="5"/>
        <v>211571</v>
      </c>
      <c r="G12" s="14">
        <f t="shared" si="5"/>
        <v>355151</v>
      </c>
      <c r="H12" s="14">
        <f t="shared" si="5"/>
        <v>180175</v>
      </c>
      <c r="I12" s="14">
        <f t="shared" si="5"/>
        <v>138241</v>
      </c>
      <c r="J12" s="12">
        <f t="shared" si="3"/>
        <v>2022249</v>
      </c>
    </row>
    <row r="13" spans="1:12" ht="15.75">
      <c r="A13" s="15" t="s">
        <v>27</v>
      </c>
      <c r="B13" s="14">
        <v>107370</v>
      </c>
      <c r="C13" s="14">
        <v>88462</v>
      </c>
      <c r="D13" s="14">
        <v>143817</v>
      </c>
      <c r="E13" s="14">
        <v>170036</v>
      </c>
      <c r="F13" s="14">
        <v>99383</v>
      </c>
      <c r="G13" s="14">
        <v>163472</v>
      </c>
      <c r="H13" s="14">
        <v>82731</v>
      </c>
      <c r="I13" s="14">
        <v>62452</v>
      </c>
      <c r="J13" s="12">
        <f t="shared" si="3"/>
        <v>917723</v>
      </c>
    </row>
    <row r="14" spans="1:12" ht="15.75">
      <c r="A14" s="15" t="s">
        <v>28</v>
      </c>
      <c r="B14" s="14">
        <v>113411</v>
      </c>
      <c r="C14" s="14">
        <v>86081</v>
      </c>
      <c r="D14" s="14">
        <v>148115</v>
      </c>
      <c r="E14" s="14">
        <v>168234</v>
      </c>
      <c r="F14" s="14">
        <v>92350</v>
      </c>
      <c r="G14" s="14">
        <v>159580</v>
      </c>
      <c r="H14" s="14">
        <v>80765</v>
      </c>
      <c r="I14" s="14">
        <v>64652</v>
      </c>
      <c r="J14" s="12">
        <f t="shared" si="3"/>
        <v>913188</v>
      </c>
    </row>
    <row r="15" spans="1:12" ht="15.75">
      <c r="A15" s="15" t="s">
        <v>29</v>
      </c>
      <c r="B15" s="14">
        <v>25571</v>
      </c>
      <c r="C15" s="14">
        <v>19966</v>
      </c>
      <c r="D15" s="14">
        <v>29178</v>
      </c>
      <c r="E15" s="14">
        <v>36870</v>
      </c>
      <c r="F15" s="14">
        <v>19838</v>
      </c>
      <c r="G15" s="14">
        <v>32099</v>
      </c>
      <c r="H15" s="14">
        <v>16679</v>
      </c>
      <c r="I15" s="14">
        <v>11137</v>
      </c>
      <c r="J15" s="12">
        <f t="shared" si="3"/>
        <v>191338</v>
      </c>
    </row>
    <row r="16" spans="1:12" ht="15.75">
      <c r="A16" s="17" t="s">
        <v>30</v>
      </c>
      <c r="B16" s="18">
        <f>B17+B18+B19</f>
        <v>171184</v>
      </c>
      <c r="C16" s="18">
        <f t="shared" ref="C16:I16" si="6">C17+C18+C19</f>
        <v>114258</v>
      </c>
      <c r="D16" s="18">
        <f t="shared" si="6"/>
        <v>136995</v>
      </c>
      <c r="E16" s="18">
        <f t="shared" si="6"/>
        <v>199184</v>
      </c>
      <c r="F16" s="18">
        <f t="shared" si="6"/>
        <v>131616</v>
      </c>
      <c r="G16" s="18">
        <f t="shared" si="6"/>
        <v>212749</v>
      </c>
      <c r="H16" s="18">
        <f t="shared" si="6"/>
        <v>136552</v>
      </c>
      <c r="I16" s="18">
        <f t="shared" si="6"/>
        <v>89978</v>
      </c>
      <c r="J16" s="12">
        <f>SUM(B16:I16)</f>
        <v>1192516</v>
      </c>
    </row>
    <row r="17" spans="1:10" ht="18.75" customHeight="1">
      <c r="A17" s="13" t="s">
        <v>31</v>
      </c>
      <c r="B17" s="14">
        <v>83005</v>
      </c>
      <c r="C17" s="14">
        <v>60001</v>
      </c>
      <c r="D17" s="14">
        <v>72444</v>
      </c>
      <c r="E17" s="14">
        <v>105159</v>
      </c>
      <c r="F17" s="14">
        <v>70147</v>
      </c>
      <c r="G17" s="14">
        <v>110497</v>
      </c>
      <c r="H17" s="14">
        <v>70233</v>
      </c>
      <c r="I17" s="14">
        <v>45663</v>
      </c>
      <c r="J17" s="12">
        <f t="shared" ref="J17:J19" si="7">SUM(B17:I17)</f>
        <v>617149</v>
      </c>
    </row>
    <row r="18" spans="1:10" ht="18.75" customHeight="1">
      <c r="A18" s="13" t="s">
        <v>32</v>
      </c>
      <c r="B18" s="14">
        <v>71297</v>
      </c>
      <c r="C18" s="14">
        <v>43252</v>
      </c>
      <c r="D18" s="14">
        <v>52423</v>
      </c>
      <c r="E18" s="14">
        <v>75008</v>
      </c>
      <c r="F18" s="14">
        <v>50312</v>
      </c>
      <c r="G18" s="14">
        <v>84098</v>
      </c>
      <c r="H18" s="14">
        <v>55024</v>
      </c>
      <c r="I18" s="14">
        <v>37447</v>
      </c>
      <c r="J18" s="12">
        <f t="shared" si="7"/>
        <v>468861</v>
      </c>
    </row>
    <row r="19" spans="1:10" ht="18.75" customHeight="1">
      <c r="A19" s="13" t="s">
        <v>33</v>
      </c>
      <c r="B19" s="14">
        <v>16882</v>
      </c>
      <c r="C19" s="14">
        <v>11005</v>
      </c>
      <c r="D19" s="14">
        <v>12128</v>
      </c>
      <c r="E19" s="14">
        <v>19017</v>
      </c>
      <c r="F19" s="14">
        <v>11157</v>
      </c>
      <c r="G19" s="14">
        <v>18154</v>
      </c>
      <c r="H19" s="14">
        <v>11295</v>
      </c>
      <c r="I19" s="14">
        <v>6868</v>
      </c>
      <c r="J19" s="12">
        <f t="shared" si="7"/>
        <v>106506</v>
      </c>
    </row>
    <row r="20" spans="1:10" ht="18.75" customHeight="1">
      <c r="A20" s="17" t="s">
        <v>34</v>
      </c>
      <c r="B20" s="14">
        <f>B21+B22</f>
        <v>58105</v>
      </c>
      <c r="C20" s="14">
        <f t="shared" ref="C20:I20" si="8">C21+C22</f>
        <v>49534</v>
      </c>
      <c r="D20" s="14">
        <f t="shared" si="8"/>
        <v>75713</v>
      </c>
      <c r="E20" s="14">
        <f t="shared" si="8"/>
        <v>102835</v>
      </c>
      <c r="F20" s="14">
        <f t="shared" si="8"/>
        <v>57108</v>
      </c>
      <c r="G20" s="14">
        <f t="shared" si="8"/>
        <v>71431</v>
      </c>
      <c r="H20" s="14">
        <f t="shared" si="8"/>
        <v>33717</v>
      </c>
      <c r="I20" s="14">
        <f t="shared" si="8"/>
        <v>19315</v>
      </c>
      <c r="J20" s="12">
        <f>SUM(B20:I20)</f>
        <v>467758</v>
      </c>
    </row>
    <row r="21" spans="1:10" ht="18.75" customHeight="1">
      <c r="A21" s="13" t="s">
        <v>35</v>
      </c>
      <c r="B21" s="14">
        <v>33120</v>
      </c>
      <c r="C21" s="14">
        <v>28234</v>
      </c>
      <c r="D21" s="14">
        <v>43156</v>
      </c>
      <c r="E21" s="14">
        <v>58616</v>
      </c>
      <c r="F21" s="14">
        <v>32552</v>
      </c>
      <c r="G21" s="14">
        <v>40716</v>
      </c>
      <c r="H21" s="14">
        <v>19219</v>
      </c>
      <c r="I21" s="14">
        <v>11010</v>
      </c>
      <c r="J21" s="12">
        <f t="shared" ref="J21:J22" si="9">SUM(B21:I21)</f>
        <v>266623</v>
      </c>
    </row>
    <row r="22" spans="1:10" ht="18.75" customHeight="1">
      <c r="A22" s="13" t="s">
        <v>36</v>
      </c>
      <c r="B22" s="14">
        <v>24985</v>
      </c>
      <c r="C22" s="14">
        <v>21300</v>
      </c>
      <c r="D22" s="14">
        <v>32557</v>
      </c>
      <c r="E22" s="14">
        <v>44219</v>
      </c>
      <c r="F22" s="14">
        <v>24556</v>
      </c>
      <c r="G22" s="14">
        <v>30715</v>
      </c>
      <c r="H22" s="14">
        <v>14498</v>
      </c>
      <c r="I22" s="14">
        <v>8305</v>
      </c>
      <c r="J22" s="12">
        <f t="shared" si="9"/>
        <v>201135</v>
      </c>
    </row>
    <row r="23" spans="1:10" ht="11.25" customHeight="1">
      <c r="A23" s="2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18.75" customHeight="1">
      <c r="A24" s="2" t="s">
        <v>37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8.75" customHeight="1">
      <c r="A25" s="17" t="s">
        <v>38</v>
      </c>
      <c r="B25" s="22">
        <v>0.97019999999999995</v>
      </c>
      <c r="C25" s="22">
        <v>0.98040000000000005</v>
      </c>
      <c r="D25" s="22">
        <v>1</v>
      </c>
      <c r="E25" s="22">
        <v>1</v>
      </c>
      <c r="F25" s="22">
        <v>1</v>
      </c>
      <c r="G25" s="22">
        <v>1</v>
      </c>
      <c r="H25" s="22">
        <v>0.9385</v>
      </c>
      <c r="I25" s="22">
        <v>0.97940000000000005</v>
      </c>
      <c r="J25" s="21"/>
    </row>
    <row r="26" spans="1:10" ht="18.75" customHeight="1">
      <c r="A26" s="17" t="s">
        <v>39</v>
      </c>
      <c r="B26" s="23">
        <v>0.82950000000000002</v>
      </c>
      <c r="C26" s="23">
        <v>0.77410000000000001</v>
      </c>
      <c r="D26" s="23">
        <v>0.78600000000000003</v>
      </c>
      <c r="E26" s="23">
        <v>0.79259999999999997</v>
      </c>
      <c r="F26" s="23">
        <v>0.74139999999999995</v>
      </c>
      <c r="G26" s="23">
        <v>0.71960000000000002</v>
      </c>
      <c r="H26" s="23">
        <v>0.64539999999999997</v>
      </c>
      <c r="I26" s="24">
        <v>0.84770000000000001</v>
      </c>
      <c r="J26" s="14"/>
    </row>
    <row r="27" spans="1:10" ht="8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8.75" customHeight="1">
      <c r="A28" s="2" t="s">
        <v>40</v>
      </c>
      <c r="B28" s="26">
        <f>SUM(B29:B30)</f>
        <v>485065.5747</v>
      </c>
      <c r="C28" s="26">
        <f t="shared" ref="C28:I28" si="10">SUM(C29:C30)</f>
        <v>373316.55700000003</v>
      </c>
      <c r="D28" s="26">
        <f t="shared" si="10"/>
        <v>554174.41800000006</v>
      </c>
      <c r="E28" s="26">
        <f t="shared" si="10"/>
        <v>698004.02099999995</v>
      </c>
      <c r="F28" s="26">
        <f t="shared" si="10"/>
        <v>420796.87119999999</v>
      </c>
      <c r="G28" s="26">
        <f t="shared" si="10"/>
        <v>659250.7476</v>
      </c>
      <c r="H28" s="26">
        <f t="shared" si="10"/>
        <v>335919.13429999998</v>
      </c>
      <c r="I28" s="26">
        <f t="shared" si="10"/>
        <v>262639.5379</v>
      </c>
      <c r="J28" s="21"/>
    </row>
    <row r="29" spans="1:10" ht="18.75" customHeight="1">
      <c r="A29" s="17" t="s">
        <v>41</v>
      </c>
      <c r="B29" s="26">
        <f>(+B8+B16)*B25</f>
        <v>436867.47719999996</v>
      </c>
      <c r="C29" s="26">
        <f t="shared" ref="C29:I29" si="11">(+C8+C16)*C25</f>
        <v>334972.28760000004</v>
      </c>
      <c r="D29" s="26">
        <f t="shared" si="11"/>
        <v>494664</v>
      </c>
      <c r="E29" s="26">
        <f t="shared" si="11"/>
        <v>616497</v>
      </c>
      <c r="F29" s="26">
        <f t="shared" si="11"/>
        <v>378457</v>
      </c>
      <c r="G29" s="26">
        <f t="shared" si="11"/>
        <v>607849</v>
      </c>
      <c r="H29" s="26">
        <f t="shared" si="11"/>
        <v>314158.1825</v>
      </c>
      <c r="I29" s="26">
        <f t="shared" si="11"/>
        <v>246266.21240000002</v>
      </c>
      <c r="J29" s="21"/>
    </row>
    <row r="30" spans="1:10" ht="18.75" customHeight="1">
      <c r="A30" s="17" t="s">
        <v>42</v>
      </c>
      <c r="B30" s="26">
        <f>+B20*B26</f>
        <v>48198.097500000003</v>
      </c>
      <c r="C30" s="26">
        <f t="shared" ref="C30:I30" si="12">+C20*C26</f>
        <v>38344.269399999997</v>
      </c>
      <c r="D30" s="26">
        <f t="shared" si="12"/>
        <v>59510.418000000005</v>
      </c>
      <c r="E30" s="26">
        <f t="shared" si="12"/>
        <v>81507.020999999993</v>
      </c>
      <c r="F30" s="26">
        <f t="shared" si="12"/>
        <v>42339.871199999994</v>
      </c>
      <c r="G30" s="26">
        <f t="shared" si="12"/>
        <v>51401.747600000002</v>
      </c>
      <c r="H30" s="26">
        <f t="shared" si="12"/>
        <v>21760.951799999999</v>
      </c>
      <c r="I30" s="26">
        <f t="shared" si="12"/>
        <v>16373.325500000001</v>
      </c>
      <c r="J30" s="14"/>
    </row>
    <row r="31" spans="1:10" ht="12" customHeight="1">
      <c r="A31" s="17"/>
      <c r="B31" s="23"/>
      <c r="C31" s="23"/>
      <c r="D31" s="23"/>
      <c r="E31" s="23"/>
      <c r="F31" s="23"/>
      <c r="G31" s="23"/>
      <c r="H31" s="23"/>
      <c r="I31" s="24"/>
      <c r="J31" s="14"/>
    </row>
    <row r="32" spans="1:10" ht="18.75" customHeight="1">
      <c r="A32" s="2" t="s">
        <v>43</v>
      </c>
      <c r="B32" s="27">
        <v>1.4853000000000001</v>
      </c>
      <c r="C32" s="27">
        <v>1.4604999999999999</v>
      </c>
      <c r="D32" s="27">
        <v>1.4755</v>
      </c>
      <c r="E32" s="27">
        <v>1.4746999999999999</v>
      </c>
      <c r="F32" s="27">
        <v>1.4352</v>
      </c>
      <c r="G32" s="27">
        <v>1.5043</v>
      </c>
      <c r="H32" s="27">
        <v>1.7238</v>
      </c>
      <c r="I32" s="27">
        <v>1.8233999999999999</v>
      </c>
      <c r="J32" s="28"/>
    </row>
    <row r="33" spans="1:13" ht="12" customHeight="1">
      <c r="A33" s="2"/>
      <c r="B33" s="21"/>
      <c r="C33" s="21"/>
      <c r="D33" s="21"/>
      <c r="E33" s="21"/>
      <c r="F33" s="21"/>
      <c r="G33" s="21"/>
      <c r="H33" s="21"/>
      <c r="I33" s="21"/>
      <c r="J33" s="28"/>
    </row>
    <row r="34" spans="1:13" ht="18.75" customHeight="1">
      <c r="A34" s="2" t="s">
        <v>44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f t="shared" ref="J34:J51" si="13">SUM(B34:I34)</f>
        <v>0</v>
      </c>
    </row>
    <row r="35" spans="1:13" ht="18.75" customHeight="1">
      <c r="A35" s="17" t="s">
        <v>45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f t="shared" si="13"/>
        <v>0</v>
      </c>
    </row>
    <row r="36" spans="1:13" ht="18.75" customHeight="1">
      <c r="A36" s="17" t="s">
        <v>46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f t="shared" si="13"/>
        <v>0</v>
      </c>
    </row>
    <row r="37" spans="1:13" ht="15.75">
      <c r="A37" s="2"/>
      <c r="B37" s="21"/>
      <c r="C37" s="21"/>
      <c r="D37" s="21"/>
      <c r="E37" s="21"/>
      <c r="F37" s="21"/>
      <c r="G37" s="21"/>
      <c r="H37" s="21"/>
      <c r="I37" s="21"/>
      <c r="J37" s="28"/>
    </row>
    <row r="38" spans="1:13" ht="15.75">
      <c r="A38" s="29" t="s">
        <v>47</v>
      </c>
      <c r="B38" s="30">
        <f>+B39+B40</f>
        <v>720467.9</v>
      </c>
      <c r="C38" s="30">
        <f t="shared" ref="C38:I38" si="14">+C39+C40</f>
        <v>545228.82999999996</v>
      </c>
      <c r="D38" s="30">
        <f t="shared" si="14"/>
        <v>817684.35</v>
      </c>
      <c r="E38" s="30">
        <f t="shared" si="14"/>
        <v>1029346.53</v>
      </c>
      <c r="F38" s="30">
        <f t="shared" si="14"/>
        <v>603927.67000000004</v>
      </c>
      <c r="G38" s="30">
        <f t="shared" si="14"/>
        <v>991710.9</v>
      </c>
      <c r="H38" s="30">
        <f t="shared" si="14"/>
        <v>579057.4</v>
      </c>
      <c r="I38" s="30">
        <f t="shared" si="14"/>
        <v>478896.93</v>
      </c>
      <c r="J38" s="30">
        <f t="shared" si="13"/>
        <v>5766320.5100000007</v>
      </c>
      <c r="L38" s="52"/>
      <c r="M38" s="52"/>
    </row>
    <row r="39" spans="1:13" ht="15.75">
      <c r="A39" s="17" t="s">
        <v>48</v>
      </c>
      <c r="B39" s="31">
        <f>ROUND(+B28*B32,2)</f>
        <v>720467.9</v>
      </c>
      <c r="C39" s="31">
        <f t="shared" ref="C39:I39" si="15">ROUND(+C28*C32,2)</f>
        <v>545228.82999999996</v>
      </c>
      <c r="D39" s="31">
        <f t="shared" si="15"/>
        <v>817684.35</v>
      </c>
      <c r="E39" s="31">
        <f t="shared" si="15"/>
        <v>1029346.53</v>
      </c>
      <c r="F39" s="31">
        <f t="shared" si="15"/>
        <v>603927.67000000004</v>
      </c>
      <c r="G39" s="31">
        <f t="shared" si="15"/>
        <v>991710.9</v>
      </c>
      <c r="H39" s="31">
        <f t="shared" si="15"/>
        <v>579057.4</v>
      </c>
      <c r="I39" s="31">
        <f t="shared" si="15"/>
        <v>478896.93</v>
      </c>
      <c r="J39" s="31">
        <f>SUM(B39:I39)</f>
        <v>5766320.5100000007</v>
      </c>
    </row>
    <row r="40" spans="1:13" ht="15.75">
      <c r="A40" s="17" t="s">
        <v>49</v>
      </c>
      <c r="B40" s="21">
        <f>+B34</f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f t="shared" si="13"/>
        <v>0</v>
      </c>
    </row>
    <row r="41" spans="1:13" ht="15.75">
      <c r="A41" s="2"/>
      <c r="B41" s="21"/>
      <c r="C41" s="21"/>
      <c r="D41" s="21"/>
      <c r="E41" s="28"/>
      <c r="F41" s="21"/>
      <c r="G41" s="21"/>
      <c r="H41" s="21"/>
      <c r="I41" s="21"/>
      <c r="J41" s="28"/>
    </row>
    <row r="42" spans="1:13" ht="15.75">
      <c r="A42" s="2" t="s">
        <v>75</v>
      </c>
      <c r="B42" s="32">
        <f t="shared" ref="B42:J42" si="16">+B43+B46+B52</f>
        <v>-98250</v>
      </c>
      <c r="C42" s="32">
        <f t="shared" si="16"/>
        <v>-98706</v>
      </c>
      <c r="D42" s="32">
        <f t="shared" si="16"/>
        <v>-109677</v>
      </c>
      <c r="E42" s="32">
        <f t="shared" si="16"/>
        <v>-126519</v>
      </c>
      <c r="F42" s="32">
        <f t="shared" si="16"/>
        <v>-105810</v>
      </c>
      <c r="G42" s="32">
        <f t="shared" si="16"/>
        <v>-119847</v>
      </c>
      <c r="H42" s="32">
        <f t="shared" si="16"/>
        <v>-54054</v>
      </c>
      <c r="I42" s="32">
        <f t="shared" si="16"/>
        <v>-69681</v>
      </c>
      <c r="J42" s="32">
        <f t="shared" si="16"/>
        <v>-782544</v>
      </c>
      <c r="L42" s="52"/>
    </row>
    <row r="43" spans="1:13" ht="15.75">
      <c r="A43" s="17" t="s">
        <v>50</v>
      </c>
      <c r="B43" s="33">
        <f>B44+B45</f>
        <v>-98250</v>
      </c>
      <c r="C43" s="33">
        <f t="shared" ref="C43:I43" si="17">C44+C45</f>
        <v>-98706</v>
      </c>
      <c r="D43" s="33">
        <f t="shared" si="17"/>
        <v>-109677</v>
      </c>
      <c r="E43" s="33">
        <f t="shared" si="17"/>
        <v>-126519</v>
      </c>
      <c r="F43" s="33">
        <f t="shared" si="17"/>
        <v>-105810</v>
      </c>
      <c r="G43" s="33">
        <f t="shared" si="17"/>
        <v>-119847</v>
      </c>
      <c r="H43" s="33">
        <f t="shared" si="17"/>
        <v>-54054</v>
      </c>
      <c r="I43" s="33">
        <f t="shared" si="17"/>
        <v>-69681</v>
      </c>
      <c r="J43" s="32">
        <f t="shared" si="13"/>
        <v>-782544</v>
      </c>
      <c r="L43" s="52"/>
    </row>
    <row r="44" spans="1:13" ht="15.75">
      <c r="A44" s="13" t="s">
        <v>77</v>
      </c>
      <c r="B44" s="33">
        <f t="shared" ref="B44:I44" si="18">ROUND(-B9*$D$3,2)</f>
        <v>-98250</v>
      </c>
      <c r="C44" s="33">
        <f t="shared" si="18"/>
        <v>-98706</v>
      </c>
      <c r="D44" s="33">
        <f t="shared" si="18"/>
        <v>-109677</v>
      </c>
      <c r="E44" s="33">
        <f t="shared" si="18"/>
        <v>-126519</v>
      </c>
      <c r="F44" s="33">
        <f t="shared" si="18"/>
        <v>-105810</v>
      </c>
      <c r="G44" s="33">
        <f t="shared" si="18"/>
        <v>-119847</v>
      </c>
      <c r="H44" s="33">
        <f t="shared" si="18"/>
        <v>-54054</v>
      </c>
      <c r="I44" s="33">
        <f t="shared" si="18"/>
        <v>-69681</v>
      </c>
      <c r="J44" s="32">
        <f t="shared" si="13"/>
        <v>-782544</v>
      </c>
      <c r="L44" s="52"/>
    </row>
    <row r="45" spans="1:13" ht="15.75">
      <c r="A45" s="13" t="s">
        <v>76</v>
      </c>
      <c r="B45" s="33">
        <f>ROUND(B11*$D$3,2)</f>
        <v>0</v>
      </c>
      <c r="C45" s="33">
        <f t="shared" ref="C45:I45" si="19">ROUND(C11*$D$3,2)</f>
        <v>0</v>
      </c>
      <c r="D45" s="33">
        <f t="shared" si="19"/>
        <v>0</v>
      </c>
      <c r="E45" s="33">
        <f t="shared" si="19"/>
        <v>0</v>
      </c>
      <c r="F45" s="33">
        <f t="shared" si="19"/>
        <v>0</v>
      </c>
      <c r="G45" s="33">
        <f t="shared" si="19"/>
        <v>0</v>
      </c>
      <c r="H45" s="33">
        <f t="shared" si="19"/>
        <v>0</v>
      </c>
      <c r="I45" s="33">
        <f t="shared" si="19"/>
        <v>0</v>
      </c>
      <c r="J45" s="32">
        <f>SUM(B45:I45)</f>
        <v>0</v>
      </c>
      <c r="L45" s="52"/>
    </row>
    <row r="46" spans="1:13" ht="15.75">
      <c r="A46" s="17" t="s">
        <v>51</v>
      </c>
      <c r="B46" s="33">
        <f t="shared" ref="B46:J46" si="20">SUM(B47:B51)</f>
        <v>0</v>
      </c>
      <c r="C46" s="33">
        <f t="shared" si="20"/>
        <v>0</v>
      </c>
      <c r="D46" s="33">
        <f t="shared" si="20"/>
        <v>0</v>
      </c>
      <c r="E46" s="33">
        <f t="shared" si="20"/>
        <v>0</v>
      </c>
      <c r="F46" s="33">
        <f t="shared" si="20"/>
        <v>0</v>
      </c>
      <c r="G46" s="33">
        <f t="shared" si="20"/>
        <v>0</v>
      </c>
      <c r="H46" s="33">
        <f t="shared" si="20"/>
        <v>0</v>
      </c>
      <c r="I46" s="33">
        <f t="shared" si="20"/>
        <v>0</v>
      </c>
      <c r="J46" s="33">
        <f t="shared" si="20"/>
        <v>0</v>
      </c>
    </row>
    <row r="47" spans="1:13" ht="15.75">
      <c r="A47" s="13" t="s">
        <v>69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f t="shared" si="13"/>
        <v>0</v>
      </c>
    </row>
    <row r="48" spans="1:13" ht="15.75">
      <c r="A48" s="13" t="s">
        <v>70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f t="shared" si="13"/>
        <v>0</v>
      </c>
    </row>
    <row r="49" spans="1:12" ht="15.75">
      <c r="A49" s="13" t="s">
        <v>71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f t="shared" si="13"/>
        <v>0</v>
      </c>
    </row>
    <row r="50" spans="1:12" ht="15.75">
      <c r="A50" s="13" t="s">
        <v>72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1">
        <f t="shared" si="13"/>
        <v>0</v>
      </c>
    </row>
    <row r="51" spans="1:12" ht="15.75">
      <c r="A51" s="13" t="s">
        <v>73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f t="shared" si="13"/>
        <v>0</v>
      </c>
    </row>
    <row r="52" spans="1:12" ht="15.75">
      <c r="A52" s="17" t="s">
        <v>52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</row>
    <row r="53" spans="1:12" ht="15.75">
      <c r="A53" s="40"/>
      <c r="B53" s="28"/>
      <c r="C53" s="28"/>
      <c r="D53" s="28"/>
      <c r="E53" s="28"/>
      <c r="F53" s="28"/>
      <c r="G53" s="28"/>
      <c r="H53" s="28"/>
      <c r="I53" s="28"/>
      <c r="J53" s="28"/>
    </row>
    <row r="54" spans="1:12" ht="15.75">
      <c r="A54" s="2" t="s">
        <v>53</v>
      </c>
      <c r="B54" s="36">
        <f>+B38+B42</f>
        <v>622217.9</v>
      </c>
      <c r="C54" s="36">
        <f>+C38+C42</f>
        <v>446522.82999999996</v>
      </c>
      <c r="D54" s="36">
        <f t="shared" ref="D54:H54" si="21">+D38+D42</f>
        <v>708007.35</v>
      </c>
      <c r="E54" s="36">
        <f t="shared" si="21"/>
        <v>902827.53</v>
      </c>
      <c r="F54" s="36">
        <f t="shared" si="21"/>
        <v>498117.67000000004</v>
      </c>
      <c r="G54" s="36">
        <f t="shared" si="21"/>
        <v>871863.9</v>
      </c>
      <c r="H54" s="36">
        <f t="shared" si="21"/>
        <v>525003.4</v>
      </c>
      <c r="I54" s="36">
        <f>+I38+I42</f>
        <v>409215.93</v>
      </c>
      <c r="J54" s="36">
        <f>SUM(B54:I54)</f>
        <v>4983776.51</v>
      </c>
      <c r="L54" s="52"/>
    </row>
    <row r="55" spans="1:12" ht="15.75">
      <c r="A55" s="49"/>
      <c r="B55" s="44"/>
      <c r="C55" s="44"/>
      <c r="D55" s="44"/>
      <c r="E55" s="44"/>
      <c r="F55" s="44"/>
      <c r="G55" s="44"/>
      <c r="H55" s="44"/>
      <c r="I55" s="44"/>
      <c r="J55" s="44"/>
      <c r="L55" s="47"/>
    </row>
    <row r="56" spans="1:12">
      <c r="A56" s="35"/>
      <c r="B56" s="37"/>
      <c r="C56" s="37"/>
      <c r="D56" s="37"/>
      <c r="E56" s="37"/>
      <c r="F56" s="37"/>
      <c r="G56" s="37"/>
      <c r="H56" s="37"/>
      <c r="I56" s="37"/>
      <c r="J56" s="38"/>
    </row>
    <row r="57" spans="1:12" ht="17.25" customHeight="1">
      <c r="A57" s="39" t="s">
        <v>54</v>
      </c>
      <c r="B57" s="37"/>
      <c r="C57" s="37"/>
      <c r="D57" s="37"/>
      <c r="E57" s="37"/>
      <c r="F57" s="37"/>
      <c r="G57" s="37"/>
      <c r="H57" s="37"/>
      <c r="I57" s="37"/>
      <c r="J57" s="36">
        <f>SUM(J58:J72)</f>
        <v>4983776.51</v>
      </c>
      <c r="L57" s="52"/>
    </row>
    <row r="58" spans="1:12" ht="17.25" customHeight="1">
      <c r="A58" s="40" t="s">
        <v>55</v>
      </c>
      <c r="B58" s="41">
        <v>94735.86</v>
      </c>
      <c r="C58" s="41">
        <v>96759.21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6">
        <f>SUM(B58:I58)</f>
        <v>191495.07</v>
      </c>
    </row>
    <row r="59" spans="1:12" ht="17.25" customHeight="1">
      <c r="A59" s="40" t="s">
        <v>61</v>
      </c>
      <c r="B59" s="41">
        <v>312986.95</v>
      </c>
      <c r="C59" s="41">
        <v>229768.88</v>
      </c>
      <c r="D59" s="37">
        <v>0</v>
      </c>
      <c r="E59" s="41">
        <v>75479.839999999997</v>
      </c>
      <c r="F59" s="37">
        <v>0</v>
      </c>
      <c r="G59" s="37">
        <v>0</v>
      </c>
      <c r="H59" s="37">
        <v>0</v>
      </c>
      <c r="I59" s="37">
        <v>0</v>
      </c>
      <c r="J59" s="36">
        <f t="shared" ref="J59:J71" si="22">SUM(B59:I59)</f>
        <v>618235.67000000004</v>
      </c>
    </row>
    <row r="60" spans="1:12" ht="17.25" customHeight="1">
      <c r="A60" s="40" t="s">
        <v>62</v>
      </c>
      <c r="B60" s="37">
        <v>0</v>
      </c>
      <c r="C60" s="37">
        <v>0</v>
      </c>
      <c r="D60" s="33">
        <v>62817.89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3">
        <f t="shared" si="22"/>
        <v>62817.89</v>
      </c>
    </row>
    <row r="61" spans="1:12" ht="17.25" customHeight="1">
      <c r="A61" s="40" t="s">
        <v>63</v>
      </c>
      <c r="B61" s="37">
        <v>0</v>
      </c>
      <c r="C61" s="37">
        <v>0</v>
      </c>
      <c r="D61" s="42">
        <v>84604.96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6">
        <f t="shared" si="22"/>
        <v>84604.96</v>
      </c>
    </row>
    <row r="62" spans="1:12" ht="17.25" customHeight="1">
      <c r="A62" s="40" t="s">
        <v>64</v>
      </c>
      <c r="B62" s="37">
        <v>0</v>
      </c>
      <c r="C62" s="37">
        <v>0</v>
      </c>
      <c r="D62" s="42">
        <v>23061.1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3">
        <f t="shared" si="22"/>
        <v>23061.1</v>
      </c>
    </row>
    <row r="63" spans="1:12" ht="17.25" customHeight="1">
      <c r="A63" s="40" t="s">
        <v>65</v>
      </c>
      <c r="B63" s="37">
        <v>0</v>
      </c>
      <c r="C63" s="37">
        <v>0</v>
      </c>
      <c r="D63" s="42">
        <v>35353.620000000003</v>
      </c>
      <c r="E63" s="37">
        <v>0</v>
      </c>
      <c r="F63" s="42">
        <v>60982.559999999998</v>
      </c>
      <c r="G63" s="37">
        <v>0</v>
      </c>
      <c r="H63" s="37">
        <v>0</v>
      </c>
      <c r="I63" s="37">
        <v>0</v>
      </c>
      <c r="J63" s="36">
        <f t="shared" si="22"/>
        <v>96336.18</v>
      </c>
    </row>
    <row r="64" spans="1:12" ht="17.25" customHeight="1">
      <c r="A64" s="40" t="s">
        <v>66</v>
      </c>
      <c r="B64" s="37">
        <v>0</v>
      </c>
      <c r="C64" s="37">
        <v>0</v>
      </c>
      <c r="D64" s="37">
        <v>0</v>
      </c>
      <c r="E64" s="42">
        <v>84767.9</v>
      </c>
      <c r="F64" s="37">
        <v>0</v>
      </c>
      <c r="G64" s="37">
        <v>0</v>
      </c>
      <c r="H64" s="37">
        <v>0</v>
      </c>
      <c r="I64" s="37">
        <v>0</v>
      </c>
      <c r="J64" s="36">
        <f t="shared" si="22"/>
        <v>84767.9</v>
      </c>
    </row>
    <row r="65" spans="1:10" ht="17.25" customHeight="1">
      <c r="A65" s="40" t="s">
        <v>67</v>
      </c>
      <c r="B65" s="37">
        <v>0</v>
      </c>
      <c r="C65" s="37">
        <v>0</v>
      </c>
      <c r="D65" s="37">
        <v>0</v>
      </c>
      <c r="E65" s="42">
        <v>66939.899999999994</v>
      </c>
      <c r="F65" s="37">
        <v>0</v>
      </c>
      <c r="G65" s="37">
        <v>0</v>
      </c>
      <c r="H65" s="37">
        <v>0</v>
      </c>
      <c r="I65" s="37">
        <v>0</v>
      </c>
      <c r="J65" s="36">
        <f t="shared" si="22"/>
        <v>66939.899999999994</v>
      </c>
    </row>
    <row r="66" spans="1:10" ht="17.25" customHeight="1">
      <c r="A66" s="40" t="s">
        <v>68</v>
      </c>
      <c r="B66" s="37">
        <v>0</v>
      </c>
      <c r="C66" s="37">
        <v>0</v>
      </c>
      <c r="D66" s="37">
        <v>0</v>
      </c>
      <c r="E66" s="33">
        <v>6872.98</v>
      </c>
      <c r="F66" s="37">
        <v>0</v>
      </c>
      <c r="G66" s="37">
        <v>0</v>
      </c>
      <c r="H66" s="37">
        <v>0</v>
      </c>
      <c r="I66" s="37">
        <v>0</v>
      </c>
      <c r="J66" s="33">
        <f t="shared" si="22"/>
        <v>6872.98</v>
      </c>
    </row>
    <row r="67" spans="1:10" ht="17.25" customHeight="1">
      <c r="A67" s="40" t="s">
        <v>56</v>
      </c>
      <c r="B67" s="37">
        <v>0</v>
      </c>
      <c r="C67" s="37">
        <v>0</v>
      </c>
      <c r="D67" s="37">
        <v>0</v>
      </c>
      <c r="E67" s="37">
        <v>0</v>
      </c>
      <c r="F67" s="42">
        <v>203646.59</v>
      </c>
      <c r="G67" s="37">
        <v>0</v>
      </c>
      <c r="H67" s="37">
        <v>0</v>
      </c>
      <c r="I67" s="37">
        <v>0</v>
      </c>
      <c r="J67" s="36">
        <f t="shared" si="22"/>
        <v>203646.59</v>
      </c>
    </row>
    <row r="68" spans="1:10" ht="17.25" customHeight="1">
      <c r="A68" s="40" t="s">
        <v>57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  <c r="G68" s="33">
        <v>50186.5</v>
      </c>
      <c r="H68" s="41">
        <v>168320.22</v>
      </c>
      <c r="I68" s="37">
        <v>0</v>
      </c>
      <c r="J68" s="33">
        <f t="shared" si="22"/>
        <v>218506.72</v>
      </c>
    </row>
    <row r="69" spans="1:10" ht="17.25" customHeight="1">
      <c r="A69" s="40" t="s">
        <v>58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42">
        <v>225584.85</v>
      </c>
      <c r="H69" s="37">
        <v>0</v>
      </c>
      <c r="I69" s="37">
        <v>0</v>
      </c>
      <c r="J69" s="36">
        <f t="shared" si="22"/>
        <v>225584.85</v>
      </c>
    </row>
    <row r="70" spans="1:10" ht="17.25" customHeight="1">
      <c r="A70" s="40" t="s">
        <v>59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3">
        <v>104902.11</v>
      </c>
      <c r="J70" s="33">
        <f t="shared" si="22"/>
        <v>104902.11</v>
      </c>
    </row>
    <row r="71" spans="1:10" ht="17.25" customHeight="1">
      <c r="A71" s="40" t="s">
        <v>60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41">
        <v>141216.94</v>
      </c>
      <c r="J71" s="36">
        <f t="shared" si="22"/>
        <v>141216.94</v>
      </c>
    </row>
    <row r="72" spans="1:10" ht="17.25" customHeight="1">
      <c r="A72" s="43" t="s">
        <v>74</v>
      </c>
      <c r="B72" s="44">
        <v>214495.09</v>
      </c>
      <c r="C72" s="44">
        <v>119994.74</v>
      </c>
      <c r="D72" s="44">
        <v>502169.78</v>
      </c>
      <c r="E72" s="44">
        <v>668766.9</v>
      </c>
      <c r="F72" s="44">
        <v>233488.52</v>
      </c>
      <c r="G72" s="44">
        <v>596092.55000000005</v>
      </c>
      <c r="H72" s="44">
        <v>356683.18</v>
      </c>
      <c r="I72" s="44">
        <v>163096.89000000001</v>
      </c>
      <c r="J72" s="44">
        <f t="shared" ref="J72" si="23">SUM(B72:I72)</f>
        <v>2854787.6500000004</v>
      </c>
    </row>
    <row r="73" spans="1:10" ht="17.25" customHeight="1">
      <c r="A73" s="53"/>
      <c r="B73" s="54"/>
      <c r="C73" s="54"/>
      <c r="D73" s="54"/>
      <c r="E73" s="54"/>
      <c r="F73" s="54"/>
      <c r="G73" s="54"/>
      <c r="H73" s="54"/>
      <c r="I73" s="54"/>
      <c r="J73" s="54"/>
    </row>
    <row r="74" spans="1:10">
      <c r="A74" s="48"/>
      <c r="B74" s="46">
        <f>SUM(B58:B72)</f>
        <v>622217.9</v>
      </c>
      <c r="C74" s="46"/>
      <c r="D74" s="46"/>
      <c r="E74" s="46"/>
      <c r="F74" s="46"/>
      <c r="G74" s="46"/>
      <c r="H74" s="46"/>
      <c r="I74" s="46"/>
      <c r="J74" s="46"/>
    </row>
    <row r="75" spans="1:10">
      <c r="A75" s="45"/>
      <c r="B75" s="46">
        <f>+B74-B54</f>
        <v>0</v>
      </c>
      <c r="C75" s="46"/>
      <c r="D75" s="46"/>
      <c r="E75" s="46"/>
      <c r="F75" s="46"/>
      <c r="G75" s="46"/>
      <c r="H75" s="46"/>
      <c r="I75" s="46"/>
      <c r="J75" s="46"/>
    </row>
    <row r="76" spans="1:10">
      <c r="A76" s="45"/>
      <c r="B76" s="46"/>
      <c r="C76" s="46"/>
      <c r="D76" s="46"/>
      <c r="E76" s="46"/>
      <c r="F76" s="46"/>
      <c r="G76" s="51"/>
      <c r="H76" s="46"/>
      <c r="I76" s="46"/>
      <c r="J76" s="47"/>
    </row>
    <row r="77" spans="1:10">
      <c r="G77" s="52"/>
    </row>
    <row r="78" spans="1:10">
      <c r="G78" s="52"/>
    </row>
    <row r="80" spans="1:10">
      <c r="G80" s="47"/>
    </row>
  </sheetData>
  <mergeCells count="6">
    <mergeCell ref="A73:J73"/>
    <mergeCell ref="A1:J1"/>
    <mergeCell ref="A2:J2"/>
    <mergeCell ref="A4:A6"/>
    <mergeCell ref="B4:I4"/>
    <mergeCell ref="J4:J6"/>
  </mergeCells>
  <printOptions horizontalCentered="1"/>
  <pageMargins left="0.51181102362204722" right="0.51181102362204722" top="0.62992125984251968" bottom="0.27559055118110237" header="0.31496062992125984" footer="0.31496062992125984"/>
  <pageSetup paperSize="8" scale="74" fitToHeight="2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PERMISSÃO 100713</vt:lpstr>
      <vt:lpstr>'DETALHAMENTO PERMISSÃO 100713'!Titulos_de_impressao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2013-07-10T19:19:54Z</cp:lastPrinted>
  <dcterms:created xsi:type="dcterms:W3CDTF">2012-11-28T17:54:39Z</dcterms:created>
  <dcterms:modified xsi:type="dcterms:W3CDTF">2013-07-16T13:39:19Z</dcterms:modified>
</cp:coreProperties>
</file>