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C64"/>
  <c r="D64"/>
  <c r="E64"/>
  <c r="F64"/>
  <c r="G64"/>
  <c r="H64"/>
  <c r="I64"/>
  <c r="J65"/>
  <c r="J66"/>
  <c r="J67"/>
  <c r="J89"/>
  <c r="B92"/>
  <c r="C92"/>
  <c r="D92"/>
  <c r="E92"/>
  <c r="F92"/>
  <c r="G92"/>
  <c r="H92"/>
  <c r="I92"/>
  <c r="J92"/>
  <c r="J93"/>
  <c r="J99"/>
  <c r="J100"/>
  <c r="J103"/>
  <c r="J104"/>
  <c r="J105"/>
  <c r="J107"/>
  <c r="J108"/>
  <c r="J109"/>
  <c r="J110"/>
  <c r="J111"/>
  <c r="J112"/>
  <c r="J113"/>
  <c r="J114"/>
  <c r="J115"/>
  <c r="J116"/>
  <c r="J117"/>
  <c r="J64" l="1"/>
  <c r="I56"/>
  <c r="G56"/>
  <c r="E56"/>
  <c r="C56"/>
  <c r="H8"/>
  <c r="H7" s="1"/>
  <c r="H45" s="1"/>
  <c r="H44" s="1"/>
  <c r="F8"/>
  <c r="F7" s="1"/>
  <c r="F45" s="1"/>
  <c r="F44" s="1"/>
  <c r="D8"/>
  <c r="D7" s="1"/>
  <c r="D45" s="1"/>
  <c r="D44" s="1"/>
  <c r="B8"/>
  <c r="H56"/>
  <c r="F56"/>
  <c r="D56"/>
  <c r="I8"/>
  <c r="I7" s="1"/>
  <c r="I45" s="1"/>
  <c r="I44" s="1"/>
  <c r="G8"/>
  <c r="G7" s="1"/>
  <c r="G45" s="1"/>
  <c r="G44" s="1"/>
  <c r="E8"/>
  <c r="E7" s="1"/>
  <c r="C8"/>
  <c r="C7" s="1"/>
  <c r="H43"/>
  <c r="H91"/>
  <c r="H90" s="1"/>
  <c r="F43"/>
  <c r="F91"/>
  <c r="F90" s="1"/>
  <c r="F106" s="1"/>
  <c r="J106" s="1"/>
  <c r="D43"/>
  <c r="D91"/>
  <c r="D90" s="1"/>
  <c r="D102" s="1"/>
  <c r="J102" s="1"/>
  <c r="J8"/>
  <c r="J7" s="1"/>
  <c r="B7"/>
  <c r="B45" s="1"/>
  <c r="J57"/>
  <c r="B56"/>
  <c r="J56" s="1"/>
  <c r="I43"/>
  <c r="I91"/>
  <c r="I90" s="1"/>
  <c r="G43"/>
  <c r="G91"/>
  <c r="G90" s="1"/>
  <c r="E48"/>
  <c r="J48" s="1"/>
  <c r="E45"/>
  <c r="E44" s="1"/>
  <c r="C45"/>
  <c r="C46"/>
  <c r="J46" s="1"/>
  <c r="E43" l="1"/>
  <c r="E91"/>
  <c r="E90" s="1"/>
  <c r="C44"/>
  <c r="J45"/>
  <c r="J44" s="1"/>
  <c r="B44"/>
  <c r="B43" l="1"/>
  <c r="B91"/>
  <c r="C43"/>
  <c r="C91"/>
  <c r="C90" s="1"/>
  <c r="C101" s="1"/>
  <c r="J101" s="1"/>
  <c r="J98" s="1"/>
  <c r="J43" l="1"/>
  <c r="J91"/>
  <c r="B90"/>
  <c r="J90" s="1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<sst xmlns="http://schemas.openxmlformats.org/spreadsheetml/2006/main" count="121" uniqueCount="121">
  <si>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</si>
  <si>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</si>
  <si>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</si>
  <si>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</si>
  <si>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</si>
  <si>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</si>
  <si>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</si>
  <si>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</si>
  <si>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</si>
  <si>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</si>
  <si>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</si>
  <si>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</si>
  <si>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</si>
  <si>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</si>
  <si>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</si>
  <si>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</si>
  <si>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</si>
  <si>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</si>
  <si>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</si>
  <si>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</si>
  <si>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</si>
  <si>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</si>
  <si>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</si>
  <si>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</si>
  <si>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</si>
  <si>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</si>
  <si>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</si>
  <si>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</si>
  <si>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</si>
  <si>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</si>
  <si>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</si>
  <si>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</si>
  <si>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</si>
  <si>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</si>
  <si>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</si>
  <si>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</si>
  <si>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</si>
  <si>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</si>
  <si>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</si>
  <si>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</si>
  <si>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</si>
  <si>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</si>
  <si>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</si>
  <si>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</si>
  <si>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</si>
  <si>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</si>
  <si>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</si>
  <si>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</si>
  <si>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</si>
  <si>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</si>
  <si>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</si>
  <si>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</si>
  <si>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</si>
  <si>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</si>
  <si>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</si>
  <si>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</si>
  <si>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</si>
  <si>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</si>
  <si>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</si>
  <si>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</si>
  <si>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</si>
  <si>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</si>
  <si>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</si>
  <si>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</si>
  <si>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</si>
  <si>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</si>
  <si>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</si>
  <si>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</si>
  <si>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</si>
  <si>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</si>
  <si>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</si>
  <si>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</si>
  <si>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</si>
  <si>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</si>
  <si>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</si>
  <si>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</si>
  <si>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</si>
  <si>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</si>
  <si>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</si>
  <si>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</si>
  <si>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</si>
  <si>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</si>
  <si>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</si>
  <si>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</si>
  <si>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</si>
  <si>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</si>
  <si>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</si>
  <si>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</si>
  <si>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</si>
  <si>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</si>
  <si>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</si>
  <si>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</si>
  <si>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</si>
  <si>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</si>
  <si>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</si>
  <si>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</si>
  <si>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</si>
  <si>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</si>
  <si>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</si>
  <si>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</si>
  <si>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</si>
  <si>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</si>
  <si>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</si>
  <si>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</si>
  <si>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</si>
  <si>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</si>
  <si>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</si>
  <si>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</si>
  <si>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</si>
  <si>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</si>
  <si>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</si>
  <si>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</si>
  <si>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</si>
  <si>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</si>
  <si>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</si>
  <si>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</si>
  <si>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</si>
  <si>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>OPERAÇÃO 26/10/13 - VENCIMENTO 01/11/13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</si>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</sst>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showGridLines="0" tabSelected="1" zoomScale="80" zoomScaleNormal="80" zoomScaleSheetLayoutView="70" workbookViewId="0">
      <selection sqref="A1:J1"/>
    </sheetView>
  </sheetViews>
  <sheetFormatPr defaultRowHeight="14.25"/>
  <cols>
    <col min="1" max="1" width="90" style="1" customWidth="1"/>
    <col min="2" max="4" width="16.25" style="1" customWidth="1"/>
    <col min="5" max="5" width="15.125" style="1" bestFit="1" customWidth="1"/>
    <col min="6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117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7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348747</v>
      </c>
      <c r="C7" s="9">
        <f t="shared" si="0"/>
        <v>435763</v>
      </c>
      <c r="D7" s="9">
        <f t="shared" si="0"/>
        <v>479631</v>
      </c>
      <c r="E7" s="9">
        <f t="shared" si="0"/>
        <v>218622</v>
      </c>
      <c r="F7" s="9">
        <f t="shared" si="0"/>
        <v>284307</v>
      </c>
      <c r="G7" s="9">
        <f t="shared" si="0"/>
        <v>467807</v>
      </c>
      <c r="H7" s="9">
        <f t="shared" si="0"/>
        <v>695166</v>
      </c>
      <c r="I7" s="9">
        <f t="shared" si="0"/>
        <v>281870</v>
      </c>
      <c r="J7" s="9">
        <f t="shared" si="0"/>
        <v>3211913</v>
      </c>
      <c r="K7" s="56"/>
    </row>
    <row r="8" spans="1:12" ht="17.25" customHeight="1">
      <c r="A8" s="10" t="s">
        <v>33</v>
      </c>
      <c r="B8" s="11">
        <f>B9+B12</f>
        <v>206022</v>
      </c>
      <c r="C8" s="11">
        <f t="shared" ref="C8:I8" si="1">C9+C12</f>
        <v>270141</v>
      </c>
      <c r="D8" s="11">
        <f t="shared" si="1"/>
        <v>277645</v>
      </c>
      <c r="E8" s="11">
        <f t="shared" si="1"/>
        <v>122696</v>
      </c>
      <c r="F8" s="11">
        <f t="shared" si="1"/>
        <v>170992</v>
      </c>
      <c r="G8" s="11">
        <f t="shared" si="1"/>
        <v>257884</v>
      </c>
      <c r="H8" s="11">
        <f t="shared" si="1"/>
        <v>371842</v>
      </c>
      <c r="I8" s="11">
        <f t="shared" si="1"/>
        <v>175327</v>
      </c>
      <c r="J8" s="11">
        <f t="shared" ref="J8:J23" si="2">SUM(B8:I8)</f>
        <v>1852549</v>
      </c>
    </row>
    <row r="9" spans="1:12" ht="17.25" customHeight="1">
      <c r="A9" s="15" t="s">
        <v>18</v>
      </c>
      <c r="B9" s="13">
        <f>+B10+B11</f>
        <v>36101</v>
      </c>
      <c r="C9" s="13">
        <f t="shared" ref="C9:I9" si="3">+C10+C11</f>
        <v>53034</v>
      </c>
      <c r="D9" s="13">
        <f t="shared" si="3"/>
        <v>49827</v>
      </c>
      <c r="E9" s="13">
        <f t="shared" si="3"/>
        <v>22238</v>
      </c>
      <c r="F9" s="13">
        <f t="shared" si="3"/>
        <v>30848</v>
      </c>
      <c r="G9" s="13">
        <f t="shared" si="3"/>
        <v>38054</v>
      </c>
      <c r="H9" s="13">
        <f t="shared" si="3"/>
        <v>42439</v>
      </c>
      <c r="I9" s="13">
        <f t="shared" si="3"/>
        <v>35597</v>
      </c>
      <c r="J9" s="11">
        <f t="shared" si="2"/>
        <v>308138</v>
      </c>
    </row>
    <row r="10" spans="1:12" ht="17.25" customHeight="1">
      <c r="A10" s="31" t="s">
        <v>19</v>
      </c>
      <c r="B10" s="13">
        <v>36101</v>
      </c>
      <c r="C10" s="13">
        <v>53034</v>
      </c>
      <c r="D10" s="13">
        <v>49827</v>
      </c>
      <c r="E10" s="13">
        <v>22238</v>
      </c>
      <c r="F10" s="13">
        <v>30848</v>
      </c>
      <c r="G10" s="13">
        <v>38054</v>
      </c>
      <c r="H10" s="13">
        <v>42439</v>
      </c>
      <c r="I10" s="13">
        <v>35597</v>
      </c>
      <c r="J10" s="11">
        <f>SUM(B10:I10)</f>
        <v>308138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169921</v>
      </c>
      <c r="C12" s="17">
        <f t="shared" si="4"/>
        <v>217107</v>
      </c>
      <c r="D12" s="17">
        <f t="shared" si="4"/>
        <v>227818</v>
      </c>
      <c r="E12" s="17">
        <f t="shared" si="4"/>
        <v>100458</v>
      </c>
      <c r="F12" s="17">
        <f t="shared" si="4"/>
        <v>140144</v>
      </c>
      <c r="G12" s="17">
        <f t="shared" si="4"/>
        <v>219830</v>
      </c>
      <c r="H12" s="17">
        <f t="shared" si="4"/>
        <v>329403</v>
      </c>
      <c r="I12" s="17">
        <f t="shared" si="4"/>
        <v>139730</v>
      </c>
      <c r="J12" s="11">
        <f t="shared" si="2"/>
        <v>1544411</v>
      </c>
    </row>
    <row r="13" spans="1:12" ht="17.25" customHeight="1">
      <c r="A13" s="14" t="s">
        <v>21</v>
      </c>
      <c r="B13" s="13">
        <v>79247</v>
      </c>
      <c r="C13" s="13">
        <v>109324</v>
      </c>
      <c r="D13" s="13">
        <v>118485</v>
      </c>
      <c r="E13" s="13">
        <v>52709</v>
      </c>
      <c r="F13" s="13">
        <v>70891</v>
      </c>
      <c r="G13" s="13">
        <v>107107</v>
      </c>
      <c r="H13" s="13">
        <v>156000</v>
      </c>
      <c r="I13" s="13">
        <v>65112</v>
      </c>
      <c r="J13" s="11">
        <f t="shared" si="2"/>
        <v>758875</v>
      </c>
      <c r="K13" s="56"/>
      <c r="L13" s="57"/>
    </row>
    <row r="14" spans="1:12" ht="17.25" customHeight="1">
      <c r="A14" s="14" t="s">
        <v>22</v>
      </c>
      <c r="B14" s="13">
        <v>68304</v>
      </c>
      <c r="C14" s="13">
        <v>77886</v>
      </c>
      <c r="D14" s="13">
        <v>82461</v>
      </c>
      <c r="E14" s="13">
        <v>34868</v>
      </c>
      <c r="F14" s="13">
        <v>52853</v>
      </c>
      <c r="G14" s="13">
        <v>85681</v>
      </c>
      <c r="H14" s="13">
        <v>140515</v>
      </c>
      <c r="I14" s="13">
        <v>58037</v>
      </c>
      <c r="J14" s="11">
        <f t="shared" si="2"/>
        <v>600605</v>
      </c>
      <c r="K14" s="56"/>
    </row>
    <row r="15" spans="1:12" ht="17.25" customHeight="1">
      <c r="A15" s="14" t="s">
        <v>23</v>
      </c>
      <c r="B15" s="13">
        <v>22370</v>
      </c>
      <c r="C15" s="13">
        <v>29897</v>
      </c>
      <c r="D15" s="13">
        <v>26872</v>
      </c>
      <c r="E15" s="13">
        <v>12881</v>
      </c>
      <c r="F15" s="13">
        <v>16400</v>
      </c>
      <c r="G15" s="13">
        <v>27042</v>
      </c>
      <c r="H15" s="13">
        <v>32888</v>
      </c>
      <c r="I15" s="13">
        <v>16581</v>
      </c>
      <c r="J15" s="11">
        <f t="shared" si="2"/>
        <v>184931</v>
      </c>
    </row>
    <row r="16" spans="1:12" ht="17.25" customHeight="1">
      <c r="A16" s="16" t="s">
        <v>24</v>
      </c>
      <c r="B16" s="11">
        <f>+B17+B18+B19</f>
        <v>117869</v>
      </c>
      <c r="C16" s="11">
        <f t="shared" ref="C16:I16" si="5">+C17+C18+C19</f>
        <v>129286</v>
      </c>
      <c r="D16" s="11">
        <f t="shared" si="5"/>
        <v>156963</v>
      </c>
      <c r="E16" s="11">
        <f t="shared" si="5"/>
        <v>70118</v>
      </c>
      <c r="F16" s="11">
        <f t="shared" si="5"/>
        <v>88906</v>
      </c>
      <c r="G16" s="11">
        <f t="shared" si="5"/>
        <v>176217</v>
      </c>
      <c r="H16" s="11">
        <f t="shared" si="5"/>
        <v>288767</v>
      </c>
      <c r="I16" s="11">
        <f t="shared" si="5"/>
        <v>87917</v>
      </c>
      <c r="J16" s="11">
        <f t="shared" si="2"/>
        <v>1116043</v>
      </c>
    </row>
    <row r="17" spans="1:11" ht="17.25" customHeight="1">
      <c r="A17" s="12" t="s">
        <v>25</v>
      </c>
      <c r="B17" s="13">
        <v>61649</v>
      </c>
      <c r="C17" s="13">
        <v>75849</v>
      </c>
      <c r="D17" s="13">
        <v>92159</v>
      </c>
      <c r="E17" s="13">
        <v>41013</v>
      </c>
      <c r="F17" s="13">
        <v>51035</v>
      </c>
      <c r="G17" s="13">
        <v>95793</v>
      </c>
      <c r="H17" s="13">
        <v>147263</v>
      </c>
      <c r="I17" s="13">
        <v>48196</v>
      </c>
      <c r="J17" s="11">
        <f t="shared" si="2"/>
        <v>612957</v>
      </c>
      <c r="K17" s="56"/>
    </row>
    <row r="18" spans="1:11" ht="17.25" customHeight="1">
      <c r="A18" s="12" t="s">
        <v>26</v>
      </c>
      <c r="B18" s="13">
        <v>42486</v>
      </c>
      <c r="C18" s="13">
        <v>38995</v>
      </c>
      <c r="D18" s="13">
        <v>48989</v>
      </c>
      <c r="E18" s="13">
        <v>21473</v>
      </c>
      <c r="F18" s="13">
        <v>29550</v>
      </c>
      <c r="G18" s="13">
        <v>61909</v>
      </c>
      <c r="H18" s="13">
        <v>115527</v>
      </c>
      <c r="I18" s="13">
        <v>31524</v>
      </c>
      <c r="J18" s="11">
        <f t="shared" si="2"/>
        <v>390453</v>
      </c>
      <c r="K18" s="56"/>
    </row>
    <row r="19" spans="1:11" ht="17.25" customHeight="1">
      <c r="A19" s="12" t="s">
        <v>27</v>
      </c>
      <c r="B19" s="13">
        <v>13734</v>
      </c>
      <c r="C19" s="13">
        <v>14442</v>
      </c>
      <c r="D19" s="13">
        <v>15815</v>
      </c>
      <c r="E19" s="13">
        <v>7632</v>
      </c>
      <c r="F19" s="13">
        <v>8321</v>
      </c>
      <c r="G19" s="13">
        <v>18515</v>
      </c>
      <c r="H19" s="13">
        <v>25977</v>
      </c>
      <c r="I19" s="13">
        <v>8197</v>
      </c>
      <c r="J19" s="11">
        <f t="shared" si="2"/>
        <v>112633</v>
      </c>
    </row>
    <row r="20" spans="1:11" ht="17.25" customHeight="1">
      <c r="A20" s="16" t="s">
        <v>28</v>
      </c>
      <c r="B20" s="13">
        <v>24856</v>
      </c>
      <c r="C20" s="13">
        <v>36336</v>
      </c>
      <c r="D20" s="13">
        <v>45023</v>
      </c>
      <c r="E20" s="13">
        <v>25808</v>
      </c>
      <c r="F20" s="13">
        <v>24409</v>
      </c>
      <c r="G20" s="13">
        <v>33706</v>
      </c>
      <c r="H20" s="13">
        <v>34557</v>
      </c>
      <c r="I20" s="13">
        <v>16220</v>
      </c>
      <c r="J20" s="11">
        <f t="shared" si="2"/>
        <v>240915</v>
      </c>
    </row>
    <row r="21" spans="1:11" ht="17.25" customHeight="1">
      <c r="A21" s="12" t="s">
        <v>29</v>
      </c>
      <c r="B21" s="13">
        <v>15908</v>
      </c>
      <c r="C21" s="13">
        <v>23255</v>
      </c>
      <c r="D21" s="13">
        <v>28815</v>
      </c>
      <c r="E21" s="13">
        <v>16517</v>
      </c>
      <c r="F21" s="13">
        <v>15622</v>
      </c>
      <c r="G21" s="13">
        <v>21572</v>
      </c>
      <c r="H21" s="13">
        <v>22116</v>
      </c>
      <c r="I21" s="13">
        <v>10381</v>
      </c>
      <c r="J21" s="11">
        <f t="shared" si="2"/>
        <v>154186</v>
      </c>
      <c r="K21" s="56"/>
    </row>
    <row r="22" spans="1:11" ht="17.25" customHeight="1">
      <c r="A22" s="12" t="s">
        <v>30</v>
      </c>
      <c r="B22" s="13">
        <v>8948</v>
      </c>
      <c r="C22" s="13">
        <v>13081</v>
      </c>
      <c r="D22" s="13">
        <v>16208</v>
      </c>
      <c r="E22" s="13">
        <v>9291</v>
      </c>
      <c r="F22" s="13">
        <v>8787</v>
      </c>
      <c r="G22" s="13">
        <v>12134</v>
      </c>
      <c r="H22" s="13">
        <v>12441</v>
      </c>
      <c r="I22" s="13">
        <v>5839</v>
      </c>
      <c r="J22" s="11">
        <f t="shared" si="2"/>
        <v>86729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2406</v>
      </c>
      <c r="J23" s="11">
        <f t="shared" si="2"/>
        <v>2406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20694.88</v>
      </c>
      <c r="J31" s="24">
        <f t="shared" ref="J31:J67" si="7">SUM(B31:I31)</f>
        <v>20694.88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806940.68</v>
      </c>
      <c r="C43" s="23">
        <f t="shared" ref="C43:I43" si="8">+C44+C52</f>
        <v>1149052.5199999998</v>
      </c>
      <c r="D43" s="23">
        <f t="shared" si="8"/>
        <v>1328535.32</v>
      </c>
      <c r="E43" s="23">
        <f t="shared" si="8"/>
        <v>613907.75</v>
      </c>
      <c r="F43" s="23">
        <f t="shared" si="8"/>
        <v>683896.47</v>
      </c>
      <c r="G43" s="23">
        <f t="shared" si="8"/>
        <v>1144249.1599999999</v>
      </c>
      <c r="H43" s="23">
        <f t="shared" si="8"/>
        <v>1464923.79</v>
      </c>
      <c r="I43" s="23">
        <f t="shared" si="8"/>
        <v>672135.64</v>
      </c>
      <c r="J43" s="23">
        <f t="shared" si="7"/>
        <v>7863641.3299999991</v>
      </c>
    </row>
    <row r="44" spans="1:10" ht="17.25" customHeight="1">
      <c r="A44" s="16" t="s">
        <v>51</v>
      </c>
      <c r="B44" s="24">
        <f>SUM(B45:B51)</f>
        <v>791969.56</v>
      </c>
      <c r="C44" s="24">
        <f t="shared" ref="C44:J44" si="9">SUM(C45:C51)</f>
        <v>1128689.0499999998</v>
      </c>
      <c r="D44" s="24">
        <f t="shared" si="9"/>
        <v>1308193.55</v>
      </c>
      <c r="E44" s="24">
        <f t="shared" si="9"/>
        <v>595008.85</v>
      </c>
      <c r="F44" s="24">
        <f t="shared" si="9"/>
        <v>664624.47</v>
      </c>
      <c r="G44" s="24">
        <f t="shared" si="9"/>
        <v>1126292.1299999999</v>
      </c>
      <c r="H44" s="24">
        <f t="shared" si="9"/>
        <v>1439758.3</v>
      </c>
      <c r="I44" s="24">
        <f t="shared" si="9"/>
        <v>658792.19000000006</v>
      </c>
      <c r="J44" s="24">
        <f t="shared" si="9"/>
        <v>7713328.1000000006</v>
      </c>
    </row>
    <row r="45" spans="1:10" ht="17.25" customHeight="1">
      <c r="A45" s="37" t="s">
        <v>52</v>
      </c>
      <c r="B45" s="24">
        <f t="shared" ref="B45:I45" si="10">ROUND(B26*B7,2)</f>
        <v>791969.56</v>
      </c>
      <c r="C45" s="24">
        <f t="shared" si="10"/>
        <v>1126185.8999999999</v>
      </c>
      <c r="D45" s="24">
        <f t="shared" si="10"/>
        <v>1308193.55</v>
      </c>
      <c r="E45" s="24">
        <f t="shared" si="10"/>
        <v>582234.11</v>
      </c>
      <c r="F45" s="24">
        <f t="shared" si="10"/>
        <v>664624.47</v>
      </c>
      <c r="G45" s="24">
        <f t="shared" si="10"/>
        <v>1126292.1299999999</v>
      </c>
      <c r="H45" s="24">
        <f t="shared" si="10"/>
        <v>1439758.3</v>
      </c>
      <c r="I45" s="24">
        <f t="shared" si="10"/>
        <v>638097.31000000006</v>
      </c>
      <c r="J45" s="24">
        <f t="shared" si="7"/>
        <v>7677355.3300000001</v>
      </c>
    </row>
    <row r="46" spans="1:10" ht="17.25" customHeight="1">
      <c r="A46" s="37" t="s">
        <v>53</v>
      </c>
      <c r="B46" s="20">
        <v>0</v>
      </c>
      <c r="C46" s="24">
        <f>ROUND(C27*C7,2)</f>
        <v>2503.15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2503.15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17453.25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17453.25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-4678.51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-4678.51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20694.88</v>
      </c>
      <c r="J49" s="24">
        <f>SUM(B49:I49)</f>
        <v>20694.88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+B57+B64+B87+B88</f>
        <v>-108303</v>
      </c>
      <c r="C56" s="38">
        <f t="shared" si="11"/>
        <v>-159304.91</v>
      </c>
      <c r="D56" s="38">
        <f t="shared" si="11"/>
        <v>-150572.35999999999</v>
      </c>
      <c r="E56" s="38">
        <f t="shared" si="11"/>
        <v>-68503.83</v>
      </c>
      <c r="F56" s="38">
        <f t="shared" si="11"/>
        <v>-94027.3</v>
      </c>
      <c r="G56" s="38">
        <f t="shared" si="11"/>
        <v>-114542.65</v>
      </c>
      <c r="H56" s="38">
        <f t="shared" si="11"/>
        <v>-127340.61</v>
      </c>
      <c r="I56" s="38">
        <f t="shared" si="11"/>
        <v>-106791</v>
      </c>
      <c r="J56" s="38">
        <f t="shared" si="7"/>
        <v>-929385.66</v>
      </c>
    </row>
    <row r="57" spans="1:10" ht="18.75" customHeight="1">
      <c r="A57" s="16" t="s">
        <v>86</v>
      </c>
      <c r="B57" s="38">
        <f t="shared" ref="B57:I57" si="12">B58+B59+B60+B61+B62+B63</f>
        <v>-108303</v>
      </c>
      <c r="C57" s="38">
        <f t="shared" si="12"/>
        <v>-159102</v>
      </c>
      <c r="D57" s="38">
        <f t="shared" si="12"/>
        <v>-149481</v>
      </c>
      <c r="E57" s="38">
        <f t="shared" si="12"/>
        <v>-66714</v>
      </c>
      <c r="F57" s="38">
        <f t="shared" si="12"/>
        <v>-92544</v>
      </c>
      <c r="G57" s="38">
        <f t="shared" si="12"/>
        <v>-114162</v>
      </c>
      <c r="H57" s="38">
        <f t="shared" si="12"/>
        <v>-127317</v>
      </c>
      <c r="I57" s="38">
        <f t="shared" si="12"/>
        <v>-106791</v>
      </c>
      <c r="J57" s="38">
        <f t="shared" si="7"/>
        <v>-924414</v>
      </c>
    </row>
    <row r="58" spans="1:10" ht="18.75" customHeight="1">
      <c r="A58" s="12" t="s">
        <v>87</v>
      </c>
      <c r="B58" s="38">
        <f>-ROUND(B9*$D$3,2)</f>
        <v>-108303</v>
      </c>
      <c r="C58" s="38">
        <f t="shared" ref="C58:I58" si="13">-ROUND(C9*$D$3,2)</f>
        <v>-159102</v>
      </c>
      <c r="D58" s="38">
        <f t="shared" si="13"/>
        <v>-149481</v>
      </c>
      <c r="E58" s="38">
        <f t="shared" si="13"/>
        <v>-66714</v>
      </c>
      <c r="F58" s="38">
        <f t="shared" si="13"/>
        <v>-92544</v>
      </c>
      <c r="G58" s="38">
        <f t="shared" si="13"/>
        <v>-114162</v>
      </c>
      <c r="H58" s="38">
        <f t="shared" si="13"/>
        <v>-127317</v>
      </c>
      <c r="I58" s="38">
        <f t="shared" si="13"/>
        <v>-106791</v>
      </c>
      <c r="J58" s="38">
        <f t="shared" si="7"/>
        <v>-924414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2" t="s">
        <v>91</v>
      </c>
      <c r="B64" s="20">
        <v>0</v>
      </c>
      <c r="C64" s="50">
        <f t="shared" ref="C64:I64" si="14">SUM(C65:C86)</f>
        <v>-202.91</v>
      </c>
      <c r="D64" s="20">
        <f t="shared" si="14"/>
        <v>-1091.3599999999999</v>
      </c>
      <c r="E64" s="20">
        <f t="shared" si="14"/>
        <v>-1789.83</v>
      </c>
      <c r="F64" s="20">
        <f t="shared" si="14"/>
        <v>-1483.3</v>
      </c>
      <c r="G64" s="20">
        <f t="shared" si="14"/>
        <v>-380.65</v>
      </c>
      <c r="H64" s="20">
        <f t="shared" si="14"/>
        <v>-23.61</v>
      </c>
      <c r="I64" s="20">
        <f t="shared" si="14"/>
        <v>0</v>
      </c>
      <c r="J64" s="38">
        <f t="shared" si="7"/>
        <v>-4971.6599999999989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70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6" t="s">
        <v>115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1" ht="18.75" customHeight="1">
      <c r="A88" s="16" t="s">
        <v>99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/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f>SUM(B89:I89)</f>
        <v>0</v>
      </c>
    </row>
    <row r="90" spans="1:11" ht="18.75" customHeight="1">
      <c r="A90" s="16" t="s">
        <v>95</v>
      </c>
      <c r="B90" s="25">
        <f t="shared" ref="B90:I90" si="15">+B91+B92</f>
        <v>698637.68</v>
      </c>
      <c r="C90" s="25">
        <f t="shared" si="15"/>
        <v>989747.60999999975</v>
      </c>
      <c r="D90" s="25">
        <f t="shared" si="15"/>
        <v>1177962.96</v>
      </c>
      <c r="E90" s="25">
        <f t="shared" si="15"/>
        <v>545403.92000000004</v>
      </c>
      <c r="F90" s="25">
        <f t="shared" si="15"/>
        <v>589869.16999999993</v>
      </c>
      <c r="G90" s="25">
        <f t="shared" si="15"/>
        <v>1029706.5099999999</v>
      </c>
      <c r="H90" s="25">
        <f t="shared" si="15"/>
        <v>1337583.18</v>
      </c>
      <c r="I90" s="25">
        <f t="shared" si="15"/>
        <v>565344.64</v>
      </c>
      <c r="J90" s="51">
        <f>SUM(B90:I90)</f>
        <v>6934255.669999999</v>
      </c>
      <c r="K90" s="58"/>
    </row>
    <row r="91" spans="1:11" ht="18.75" customHeight="1">
      <c r="A91" s="16" t="s">
        <v>94</v>
      </c>
      <c r="B91" s="25">
        <f t="shared" ref="B91:I91" si="16">+B44+B57+B64+B87</f>
        <v>683666.56</v>
      </c>
      <c r="C91" s="25">
        <f t="shared" si="16"/>
        <v>969384.13999999978</v>
      </c>
      <c r="D91" s="25">
        <f t="shared" si="16"/>
        <v>1157621.19</v>
      </c>
      <c r="E91" s="25">
        <f t="shared" si="16"/>
        <v>526505.02</v>
      </c>
      <c r="F91" s="25">
        <f t="shared" si="16"/>
        <v>570597.16999999993</v>
      </c>
      <c r="G91" s="25">
        <f t="shared" si="16"/>
        <v>1011749.4799999999</v>
      </c>
      <c r="H91" s="25">
        <f t="shared" si="16"/>
        <v>1312417.69</v>
      </c>
      <c r="I91" s="25">
        <f t="shared" si="16"/>
        <v>552001.19000000006</v>
      </c>
      <c r="J91" s="51">
        <f>SUM(B91:I91)</f>
        <v>6783942.4400000004</v>
      </c>
      <c r="K91" s="58"/>
    </row>
    <row r="92" spans="1:11" ht="18.75" customHeight="1">
      <c r="A92" s="16" t="s">
        <v>98</v>
      </c>
      <c r="B92" s="25">
        <f t="shared" ref="B92:I92" si="17">IF(+B52+B88+B93&lt;0,0,(B52+B88+B93))</f>
        <v>14971.12</v>
      </c>
      <c r="C92" s="25">
        <f t="shared" si="17"/>
        <v>20363.47</v>
      </c>
      <c r="D92" s="25">
        <f t="shared" si="17"/>
        <v>20341.77</v>
      </c>
      <c r="E92" s="20">
        <f t="shared" si="17"/>
        <v>18898.900000000001</v>
      </c>
      <c r="F92" s="25">
        <f t="shared" si="17"/>
        <v>19272</v>
      </c>
      <c r="G92" s="20">
        <f t="shared" si="17"/>
        <v>17957.03</v>
      </c>
      <c r="H92" s="25">
        <f t="shared" si="17"/>
        <v>25165.49</v>
      </c>
      <c r="I92" s="20">
        <f t="shared" si="17"/>
        <v>13343.45</v>
      </c>
      <c r="J92" s="51">
        <f>SUM(B92:I92)</f>
        <v>150313.23000000001</v>
      </c>
      <c r="K92" s="58"/>
    </row>
    <row r="93" spans="1:11" ht="18" customHeight="1">
      <c r="A93" s="16" t="s">
        <v>96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1">
        <f>SUM(B93:I93)</f>
        <v>0</v>
      </c>
    </row>
    <row r="94" spans="1:11" ht="18.75" customHeight="1">
      <c r="A94" s="16" t="s">
        <v>97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1:11" ht="18.75" customHeight="1">
      <c r="A95" s="2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/>
    </row>
    <row r="96" spans="1:11" ht="18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8.75" customHeight="1">
      <c r="A97" s="8"/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/>
    </row>
    <row r="98" spans="1:10" ht="18.75" customHeight="1">
      <c r="A98" s="26" t="s">
        <v>81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44">
        <f>SUM(J99:J117)</f>
        <v>6934255.6899999976</v>
      </c>
    </row>
    <row r="99" spans="1:10" ht="18.75" customHeight="1">
      <c r="A99" s="27" t="s">
        <v>82</v>
      </c>
      <c r="B99" s="28">
        <v>91518.05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4">
        <f t="shared" ref="J99:J117" si="18">SUM(B99:I99)</f>
        <v>91518.05</v>
      </c>
    </row>
    <row r="100" spans="1:10" ht="18.75" customHeight="1">
      <c r="A100" s="27" t="s">
        <v>83</v>
      </c>
      <c r="B100" s="28">
        <v>607119.63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si="18"/>
        <v>607119.63</v>
      </c>
    </row>
    <row r="101" spans="1:10" ht="18.75" customHeight="1">
      <c r="A101" s="27" t="s">
        <v>84</v>
      </c>
      <c r="B101" s="43">
        <v>0</v>
      </c>
      <c r="C101" s="28">
        <f>+C90</f>
        <v>989747.60999999975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8"/>
        <v>989747.60999999975</v>
      </c>
    </row>
    <row r="102" spans="1:10" ht="18.75" customHeight="1">
      <c r="A102" s="27" t="s">
        <v>85</v>
      </c>
      <c r="B102" s="43">
        <v>0</v>
      </c>
      <c r="C102" s="43">
        <v>0</v>
      </c>
      <c r="D102" s="28">
        <f>+D90</f>
        <v>1177962.96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8"/>
        <v>1177962.96</v>
      </c>
    </row>
    <row r="103" spans="1:10" ht="18.75" customHeight="1">
      <c r="A103" s="27" t="s">
        <v>118</v>
      </c>
      <c r="B103" s="43">
        <v>0</v>
      </c>
      <c r="C103" s="43">
        <v>0</v>
      </c>
      <c r="D103" s="43">
        <v>0</v>
      </c>
      <c r="E103" s="28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8"/>
        <v>0</v>
      </c>
    </row>
    <row r="104" spans="1:10" ht="18.75" customHeight="1">
      <c r="A104" s="27" t="s">
        <v>119</v>
      </c>
      <c r="B104" s="43">
        <v>0</v>
      </c>
      <c r="C104" s="43">
        <v>0</v>
      </c>
      <c r="D104" s="43">
        <v>0</v>
      </c>
      <c r="E104" s="28">
        <v>545403.92000000004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8"/>
        <v>545403.92000000004</v>
      </c>
    </row>
    <row r="105" spans="1:10" ht="18.75" customHeight="1">
      <c r="A105" s="27" t="s">
        <v>120</v>
      </c>
      <c r="B105" s="43">
        <v>0</v>
      </c>
      <c r="C105" s="43">
        <v>0</v>
      </c>
      <c r="D105" s="43">
        <v>0</v>
      </c>
      <c r="E105" s="28">
        <v>0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8"/>
        <v>0</v>
      </c>
    </row>
    <row r="106" spans="1:10" ht="18.75" customHeight="1">
      <c r="A106" s="27" t="s">
        <v>103</v>
      </c>
      <c r="B106" s="43">
        <v>0</v>
      </c>
      <c r="C106" s="43">
        <v>0</v>
      </c>
      <c r="D106" s="43">
        <v>0</v>
      </c>
      <c r="E106" s="43">
        <v>0</v>
      </c>
      <c r="F106" s="28">
        <f>+F90</f>
        <v>589869.16999999993</v>
      </c>
      <c r="G106" s="43">
        <v>0</v>
      </c>
      <c r="H106" s="43">
        <v>0</v>
      </c>
      <c r="I106" s="43">
        <v>0</v>
      </c>
      <c r="J106" s="44">
        <f t="shared" si="18"/>
        <v>589869.16999999993</v>
      </c>
    </row>
    <row r="107" spans="1:10" ht="18.75" customHeight="1">
      <c r="A107" s="27" t="s">
        <v>104</v>
      </c>
      <c r="B107" s="43">
        <v>0</v>
      </c>
      <c r="C107" s="43">
        <v>0</v>
      </c>
      <c r="D107" s="43">
        <v>0</v>
      </c>
      <c r="E107" s="43">
        <v>0</v>
      </c>
      <c r="F107" s="43">
        <v>0</v>
      </c>
      <c r="G107" s="28">
        <v>125752.3</v>
      </c>
      <c r="H107" s="43">
        <v>0</v>
      </c>
      <c r="I107" s="43">
        <v>0</v>
      </c>
      <c r="J107" s="44">
        <f t="shared" si="18"/>
        <v>125752.3</v>
      </c>
    </row>
    <row r="108" spans="1:10" ht="18.75" customHeight="1">
      <c r="A108" s="27" t="s">
        <v>105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174220.34</v>
      </c>
      <c r="H108" s="43">
        <v>0</v>
      </c>
      <c r="I108" s="43">
        <v>0</v>
      </c>
      <c r="J108" s="44">
        <f t="shared" si="18"/>
        <v>174220.34</v>
      </c>
    </row>
    <row r="109" spans="1:10" ht="18.75" customHeight="1">
      <c r="A109" s="27" t="s">
        <v>106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259277.08</v>
      </c>
      <c r="H109" s="43">
        <v>0</v>
      </c>
      <c r="I109" s="43">
        <v>0</v>
      </c>
      <c r="J109" s="44">
        <f t="shared" si="18"/>
        <v>259277.08</v>
      </c>
    </row>
    <row r="110" spans="1:10" ht="18.75" customHeight="1">
      <c r="A110" s="27" t="s">
        <v>107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470456.8</v>
      </c>
      <c r="H110" s="43">
        <v>0</v>
      </c>
      <c r="I110" s="43">
        <v>0</v>
      </c>
      <c r="J110" s="44">
        <f t="shared" si="18"/>
        <v>470456.8</v>
      </c>
    </row>
    <row r="111" spans="1:10" ht="18.75" customHeight="1">
      <c r="A111" s="27" t="s">
        <v>108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28">
        <v>409867.77</v>
      </c>
      <c r="I111" s="43">
        <v>0</v>
      </c>
      <c r="J111" s="44">
        <f t="shared" si="18"/>
        <v>409867.77</v>
      </c>
    </row>
    <row r="112" spans="1:10" ht="18.75" customHeight="1">
      <c r="A112" s="27" t="s">
        <v>109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34093.089999999997</v>
      </c>
      <c r="I112" s="43">
        <v>0</v>
      </c>
      <c r="J112" s="44">
        <f t="shared" si="18"/>
        <v>34093.089999999997</v>
      </c>
    </row>
    <row r="113" spans="1:10" ht="18.75" customHeight="1">
      <c r="A113" s="27" t="s">
        <v>110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221651.43</v>
      </c>
      <c r="I113" s="43">
        <v>0</v>
      </c>
      <c r="J113" s="44">
        <f t="shared" si="18"/>
        <v>221651.43</v>
      </c>
    </row>
    <row r="114" spans="1:10" ht="18.75" customHeight="1">
      <c r="A114" s="27" t="s">
        <v>111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171012.05</v>
      </c>
      <c r="I114" s="43">
        <v>0</v>
      </c>
      <c r="J114" s="44">
        <f t="shared" si="18"/>
        <v>171012.05</v>
      </c>
    </row>
    <row r="115" spans="1:10" ht="18.75" customHeight="1">
      <c r="A115" s="27" t="s">
        <v>112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500958.85</v>
      </c>
      <c r="I115" s="43">
        <v>0</v>
      </c>
      <c r="J115" s="44">
        <f t="shared" si="18"/>
        <v>500958.85</v>
      </c>
    </row>
    <row r="116" spans="1:10" ht="18.75" customHeight="1">
      <c r="A116" s="27" t="s">
        <v>113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28">
        <v>199672.77</v>
      </c>
      <c r="J116" s="44">
        <f t="shared" si="18"/>
        <v>199672.77</v>
      </c>
    </row>
    <row r="117" spans="1:10" ht="18.75" customHeight="1">
      <c r="A117" s="29" t="s">
        <v>114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6">
        <v>365671.87</v>
      </c>
      <c r="J117" s="47">
        <f t="shared" si="18"/>
        <v>365671.87</v>
      </c>
    </row>
    <row r="118" spans="1:10" ht="18.75" customHeight="1">
      <c r="A118" s="42"/>
      <c r="B118" s="54"/>
      <c r="C118" s="54"/>
      <c r="D118" s="54"/>
      <c r="E118" s="54"/>
      <c r="F118" s="54"/>
      <c r="G118" s="54"/>
      <c r="H118" s="54"/>
      <c r="I118" s="54"/>
      <c r="J118" s="55"/>
    </row>
    <row r="119" spans="1:10" ht="18.75" customHeight="1">
      <c r="A119" s="42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2013-11-05T16:10:45Z</dcterms:modified>
</cp:coreProperties>
</file>