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C64"/>
  <c r="J64" s="1"/>
  <c r="D64"/>
  <c r="E64"/>
  <c r="F64"/>
  <c r="G64"/>
  <c r="H64"/>
  <c r="I64"/>
  <c r="J65"/>
  <c r="J66"/>
  <c r="J67"/>
  <c r="J89"/>
  <c r="B92"/>
  <c r="C92"/>
  <c r="D92"/>
  <c r="E92"/>
  <c r="F92"/>
  <c r="G92"/>
  <c r="H92"/>
  <c r="I92"/>
  <c r="J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I56" l="1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H43"/>
  <c r="H91"/>
  <c r="H90" s="1"/>
  <c r="F43"/>
  <c r="F91"/>
  <c r="F90" s="1"/>
  <c r="F106" s="1"/>
  <c r="J106" s="1"/>
  <c r="D43"/>
  <c r="D91"/>
  <c r="D90" s="1"/>
  <c r="D102" s="1"/>
  <c r="J102" s="1"/>
  <c r="B7"/>
  <c r="B45" s="1"/>
  <c r="J57"/>
  <c r="B56"/>
  <c r="J56" s="1"/>
  <c r="I43"/>
  <c r="I91"/>
  <c r="I90" s="1"/>
  <c r="G43"/>
  <c r="G91"/>
  <c r="G90" s="1"/>
  <c r="E48"/>
  <c r="J48" s="1"/>
  <c r="E45"/>
  <c r="E44" s="1"/>
  <c r="C45"/>
  <c r="C46"/>
  <c r="J46" s="1"/>
  <c r="J8" l="1"/>
  <c r="J7" s="1"/>
  <c r="E43"/>
  <c r="E91"/>
  <c r="E90" s="1"/>
  <c r="C44"/>
  <c r="J45"/>
  <c r="J44" s="1"/>
  <c r="B44"/>
  <c r="B43" l="1"/>
  <c r="B91"/>
  <c r="C43"/>
  <c r="C91"/>
  <c r="C90" s="1"/>
  <c r="C101" s="1"/>
  <c r="J101" s="1"/>
  <c r="J98" s="1"/>
  <c r="J43" l="1"/>
  <c r="J91"/>
  <c r="B90"/>
  <c r="J90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<sst xmlns="http://schemas.openxmlformats.org/spreadsheetml/2006/main" count="121" uniqueCount="121">
  <si>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</si>
  <si>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</si>
  <si>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</si>
  <si>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</si>
  <si>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</si>
  <si>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</si>
  <si>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</si>
  <si>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</si>
  <si>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</si>
  <si>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</si>
  <si>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</si>
  <si>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</si>
  <si>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</si>
  <si>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</si>
  <si>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</si>
  <si>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</si>
  <si>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</si>
  <si>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</si>
  <si>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</si>
  <si>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</si>
  <si>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</si>
  <si>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</si>
  <si>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</si>
  <si>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</si>
  <si>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</si>
  <si>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</si>
  <si>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</si>
  <si>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</si>
  <si>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</si>
  <si>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</si>
  <si>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</si>
  <si>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</si>
  <si>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</si>
  <si>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</si>
  <si>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</si>
  <si>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</si>
  <si>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</si>
  <si>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</si>
  <si>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</si>
  <si>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</si>
  <si>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</si>
  <si>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</si>
  <si>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</si>
  <si>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</si>
  <si>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</si>
  <si>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</si>
  <si>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</si>
  <si>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</si>
  <si>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</si>
  <si>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</si>
  <si>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</si>
  <si>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</si>
  <si>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</si>
  <si>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</si>
  <si>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</si>
  <si>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</si>
  <si>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</si>
  <si>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</si>
  <si>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</si>
  <si>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</si>
  <si>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</si>
  <si>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</si>
  <si>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</si>
  <si>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</si>
  <si>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</si>
  <si>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</si>
  <si>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</si>
  <si>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</si>
  <si>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</si>
  <si>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</si>
  <si>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</si>
  <si>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</si>
  <si>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</si>
  <si>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</si>
  <si>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</si>
  <si>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</si>
  <si>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</si>
  <si>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</si>
  <si>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</si>
  <si>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</si>
  <si>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</si>
  <si>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</si>
  <si>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</si>
  <si>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</si>
  <si>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</si>
  <si>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</si>
  <si>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</si>
  <si>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</si>
  <si>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</si>
  <si>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</si>
  <si>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</si>
  <si>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</si>
  <si>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</si>
  <si>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</si>
  <si>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</si>
  <si>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</si>
  <si>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</si>
  <si>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</si>
  <si>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</si>
  <si>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</si>
  <si>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</si>
  <si>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</si>
  <si>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</si>
  <si>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</si>
  <si>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</si>
  <si>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</si>
  <si>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</si>
  <si>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</si>
  <si>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</si>
  <si>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</si>
  <si>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</si>
  <si>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</si>
  <si>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</si>
  <si>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</si>
  <si>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</si>
  <si>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</si>
  <si>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</si>
  <si>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>OPERAÇÃO 27/10/13 - VENCIMENTO 01/11/13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</si>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</sst>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7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186004</v>
      </c>
      <c r="C7" s="9">
        <f t="shared" si="0"/>
        <v>232670</v>
      </c>
      <c r="D7" s="9">
        <f t="shared" si="0"/>
        <v>248209</v>
      </c>
      <c r="E7" s="9">
        <f t="shared" si="0"/>
        <v>118459</v>
      </c>
      <c r="F7" s="9">
        <f t="shared" si="0"/>
        <v>144927</v>
      </c>
      <c r="G7" s="9">
        <f t="shared" si="0"/>
        <v>267566</v>
      </c>
      <c r="H7" s="9">
        <f t="shared" si="0"/>
        <v>402910</v>
      </c>
      <c r="I7" s="9">
        <f t="shared" si="0"/>
        <v>141842</v>
      </c>
      <c r="J7" s="9">
        <f t="shared" si="0"/>
        <v>1742587</v>
      </c>
      <c r="K7" s="56"/>
    </row>
    <row r="8" spans="1:12" ht="17.25" customHeight="1">
      <c r="A8" s="10" t="s">
        <v>33</v>
      </c>
      <c r="B8" s="11">
        <f>B9+B12</f>
        <v>106178</v>
      </c>
      <c r="C8" s="11">
        <f t="shared" ref="C8:I8" si="1">C9+C12</f>
        <v>140219</v>
      </c>
      <c r="D8" s="11">
        <f t="shared" si="1"/>
        <v>139621</v>
      </c>
      <c r="E8" s="11">
        <f t="shared" si="1"/>
        <v>65672</v>
      </c>
      <c r="F8" s="11">
        <f t="shared" si="1"/>
        <v>85098</v>
      </c>
      <c r="G8" s="11">
        <f t="shared" si="1"/>
        <v>140788</v>
      </c>
      <c r="H8" s="11">
        <f t="shared" si="1"/>
        <v>207872</v>
      </c>
      <c r="I8" s="11">
        <f t="shared" si="1"/>
        <v>86099</v>
      </c>
      <c r="J8" s="11">
        <f t="shared" ref="J8:J23" si="2">SUM(B8:I8)</f>
        <v>971547</v>
      </c>
    </row>
    <row r="9" spans="1:12" ht="17.25" customHeight="1">
      <c r="A9" s="15" t="s">
        <v>18</v>
      </c>
      <c r="B9" s="13">
        <f>+B10+B11</f>
        <v>21956</v>
      </c>
      <c r="C9" s="13">
        <f t="shared" ref="C9:I9" si="3">+C10+C11</f>
        <v>31362</v>
      </c>
      <c r="D9" s="13">
        <f t="shared" si="3"/>
        <v>30368</v>
      </c>
      <c r="E9" s="13">
        <f t="shared" si="3"/>
        <v>14418</v>
      </c>
      <c r="F9" s="13">
        <f t="shared" si="3"/>
        <v>17439</v>
      </c>
      <c r="G9" s="13">
        <f t="shared" si="3"/>
        <v>24667</v>
      </c>
      <c r="H9" s="13">
        <f t="shared" si="3"/>
        <v>28041</v>
      </c>
      <c r="I9" s="13">
        <f t="shared" si="3"/>
        <v>18888</v>
      </c>
      <c r="J9" s="11">
        <f t="shared" si="2"/>
        <v>187139</v>
      </c>
    </row>
    <row r="10" spans="1:12" ht="17.25" customHeight="1">
      <c r="A10" s="31" t="s">
        <v>19</v>
      </c>
      <c r="B10" s="13">
        <v>21956</v>
      </c>
      <c r="C10" s="13">
        <v>31362</v>
      </c>
      <c r="D10" s="13">
        <v>30368</v>
      </c>
      <c r="E10" s="13">
        <v>14418</v>
      </c>
      <c r="F10" s="13">
        <v>17439</v>
      </c>
      <c r="G10" s="13">
        <v>24667</v>
      </c>
      <c r="H10" s="13">
        <v>28041</v>
      </c>
      <c r="I10" s="13">
        <v>18888</v>
      </c>
      <c r="J10" s="11">
        <f>SUM(B10:I10)</f>
        <v>187139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84222</v>
      </c>
      <c r="C12" s="17">
        <f t="shared" si="4"/>
        <v>108857</v>
      </c>
      <c r="D12" s="17">
        <f t="shared" si="4"/>
        <v>109253</v>
      </c>
      <c r="E12" s="17">
        <f t="shared" si="4"/>
        <v>51254</v>
      </c>
      <c r="F12" s="17">
        <f t="shared" si="4"/>
        <v>67659</v>
      </c>
      <c r="G12" s="17">
        <f t="shared" si="4"/>
        <v>116121</v>
      </c>
      <c r="H12" s="17">
        <f t="shared" si="4"/>
        <v>179831</v>
      </c>
      <c r="I12" s="17">
        <f t="shared" si="4"/>
        <v>67211</v>
      </c>
      <c r="J12" s="11">
        <f t="shared" si="2"/>
        <v>784408</v>
      </c>
    </row>
    <row r="13" spans="1:12" ht="17.25" customHeight="1">
      <c r="A13" s="14" t="s">
        <v>21</v>
      </c>
      <c r="B13" s="13">
        <v>37445</v>
      </c>
      <c r="C13" s="13">
        <v>53144</v>
      </c>
      <c r="D13" s="13">
        <v>53977</v>
      </c>
      <c r="E13" s="13">
        <v>25799</v>
      </c>
      <c r="F13" s="13">
        <v>32964</v>
      </c>
      <c r="G13" s="13">
        <v>53172</v>
      </c>
      <c r="H13" s="13">
        <v>79195</v>
      </c>
      <c r="I13" s="13">
        <v>28995</v>
      </c>
      <c r="J13" s="11">
        <f t="shared" si="2"/>
        <v>364691</v>
      </c>
      <c r="K13" s="56"/>
      <c r="L13" s="57"/>
    </row>
    <row r="14" spans="1:12" ht="17.25" customHeight="1">
      <c r="A14" s="14" t="s">
        <v>22</v>
      </c>
      <c r="B14" s="13">
        <v>35164</v>
      </c>
      <c r="C14" s="13">
        <v>40491</v>
      </c>
      <c r="D14" s="13">
        <v>42021</v>
      </c>
      <c r="E14" s="13">
        <v>18925</v>
      </c>
      <c r="F14" s="13">
        <v>26220</v>
      </c>
      <c r="G14" s="13">
        <v>48260</v>
      </c>
      <c r="H14" s="13">
        <v>82103</v>
      </c>
      <c r="I14" s="13">
        <v>30063</v>
      </c>
      <c r="J14" s="11">
        <f t="shared" si="2"/>
        <v>323247</v>
      </c>
      <c r="K14" s="56"/>
    </row>
    <row r="15" spans="1:12" ht="17.25" customHeight="1">
      <c r="A15" s="14" t="s">
        <v>23</v>
      </c>
      <c r="B15" s="13">
        <v>11613</v>
      </c>
      <c r="C15" s="13">
        <v>15222</v>
      </c>
      <c r="D15" s="13">
        <v>13255</v>
      </c>
      <c r="E15" s="13">
        <v>6530</v>
      </c>
      <c r="F15" s="13">
        <v>8475</v>
      </c>
      <c r="G15" s="13">
        <v>14689</v>
      </c>
      <c r="H15" s="13">
        <v>18533</v>
      </c>
      <c r="I15" s="13">
        <v>8153</v>
      </c>
      <c r="J15" s="11">
        <f t="shared" si="2"/>
        <v>96470</v>
      </c>
    </row>
    <row r="16" spans="1:12" ht="17.25" customHeight="1">
      <c r="A16" s="16" t="s">
        <v>24</v>
      </c>
      <c r="B16" s="11">
        <f>+B17+B18+B19</f>
        <v>65306</v>
      </c>
      <c r="C16" s="11">
        <f t="shared" ref="C16:I16" si="5">+C17+C18+C19</f>
        <v>70725</v>
      </c>
      <c r="D16" s="11">
        <f t="shared" si="5"/>
        <v>82322</v>
      </c>
      <c r="E16" s="11">
        <f t="shared" si="5"/>
        <v>36860</v>
      </c>
      <c r="F16" s="11">
        <f t="shared" si="5"/>
        <v>45625</v>
      </c>
      <c r="G16" s="11">
        <f t="shared" si="5"/>
        <v>105720</v>
      </c>
      <c r="H16" s="11">
        <f t="shared" si="5"/>
        <v>173183</v>
      </c>
      <c r="I16" s="11">
        <f t="shared" si="5"/>
        <v>46419</v>
      </c>
      <c r="J16" s="11">
        <f t="shared" si="2"/>
        <v>626160</v>
      </c>
    </row>
    <row r="17" spans="1:11" ht="17.25" customHeight="1">
      <c r="A17" s="12" t="s">
        <v>25</v>
      </c>
      <c r="B17" s="13">
        <v>36397</v>
      </c>
      <c r="C17" s="13">
        <v>44178</v>
      </c>
      <c r="D17" s="13">
        <v>50645</v>
      </c>
      <c r="E17" s="13">
        <v>22701</v>
      </c>
      <c r="F17" s="13">
        <v>28097</v>
      </c>
      <c r="G17" s="13">
        <v>59415</v>
      </c>
      <c r="H17" s="13">
        <v>90484</v>
      </c>
      <c r="I17" s="13">
        <v>26529</v>
      </c>
      <c r="J17" s="11">
        <f t="shared" si="2"/>
        <v>358446</v>
      </c>
      <c r="K17" s="56"/>
    </row>
    <row r="18" spans="1:11" ht="17.25" customHeight="1">
      <c r="A18" s="12" t="s">
        <v>26</v>
      </c>
      <c r="B18" s="13">
        <v>21945</v>
      </c>
      <c r="C18" s="13">
        <v>19455</v>
      </c>
      <c r="D18" s="13">
        <v>24257</v>
      </c>
      <c r="E18" s="13">
        <v>10582</v>
      </c>
      <c r="F18" s="13">
        <v>13455</v>
      </c>
      <c r="G18" s="13">
        <v>36069</v>
      </c>
      <c r="H18" s="13">
        <v>68180</v>
      </c>
      <c r="I18" s="13">
        <v>15931</v>
      </c>
      <c r="J18" s="11">
        <f t="shared" si="2"/>
        <v>209874</v>
      </c>
      <c r="K18" s="56"/>
    </row>
    <row r="19" spans="1:11" ht="17.25" customHeight="1">
      <c r="A19" s="12" t="s">
        <v>27</v>
      </c>
      <c r="B19" s="13">
        <v>6964</v>
      </c>
      <c r="C19" s="13">
        <v>7092</v>
      </c>
      <c r="D19" s="13">
        <v>7420</v>
      </c>
      <c r="E19" s="13">
        <v>3577</v>
      </c>
      <c r="F19" s="13">
        <v>4073</v>
      </c>
      <c r="G19" s="13">
        <v>10236</v>
      </c>
      <c r="H19" s="13">
        <v>14519</v>
      </c>
      <c r="I19" s="13">
        <v>3959</v>
      </c>
      <c r="J19" s="11">
        <f t="shared" si="2"/>
        <v>57840</v>
      </c>
    </row>
    <row r="20" spans="1:11" ht="17.25" customHeight="1">
      <c r="A20" s="16" t="s">
        <v>28</v>
      </c>
      <c r="B20" s="13">
        <v>14520</v>
      </c>
      <c r="C20" s="13">
        <v>21726</v>
      </c>
      <c r="D20" s="13">
        <v>26266</v>
      </c>
      <c r="E20" s="13">
        <v>15927</v>
      </c>
      <c r="F20" s="13">
        <v>14204</v>
      </c>
      <c r="G20" s="13">
        <v>21058</v>
      </c>
      <c r="H20" s="13">
        <v>21855</v>
      </c>
      <c r="I20" s="13">
        <v>8483</v>
      </c>
      <c r="J20" s="11">
        <f t="shared" si="2"/>
        <v>144039</v>
      </c>
    </row>
    <row r="21" spans="1:11" ht="17.25" customHeight="1">
      <c r="A21" s="12" t="s">
        <v>29</v>
      </c>
      <c r="B21" s="13">
        <v>9293</v>
      </c>
      <c r="C21" s="13">
        <v>13905</v>
      </c>
      <c r="D21" s="13">
        <v>16810</v>
      </c>
      <c r="E21" s="13">
        <v>10193</v>
      </c>
      <c r="F21" s="13">
        <v>9091</v>
      </c>
      <c r="G21" s="13">
        <v>13477</v>
      </c>
      <c r="H21" s="13">
        <v>13987</v>
      </c>
      <c r="I21" s="13">
        <v>5429</v>
      </c>
      <c r="J21" s="11">
        <f t="shared" si="2"/>
        <v>92185</v>
      </c>
      <c r="K21" s="56"/>
    </row>
    <row r="22" spans="1:11" ht="17.25" customHeight="1">
      <c r="A22" s="12" t="s">
        <v>30</v>
      </c>
      <c r="B22" s="13">
        <v>5227</v>
      </c>
      <c r="C22" s="13">
        <v>7821</v>
      </c>
      <c r="D22" s="13">
        <v>9456</v>
      </c>
      <c r="E22" s="13">
        <v>5734</v>
      </c>
      <c r="F22" s="13">
        <v>5113</v>
      </c>
      <c r="G22" s="13">
        <v>7581</v>
      </c>
      <c r="H22" s="13">
        <v>7868</v>
      </c>
      <c r="I22" s="13">
        <v>3054</v>
      </c>
      <c r="J22" s="11">
        <f t="shared" si="2"/>
        <v>51854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841</v>
      </c>
      <c r="J23" s="11">
        <f t="shared" si="2"/>
        <v>841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24237.72</v>
      </c>
      <c r="J31" s="24">
        <f t="shared" ref="J31:J67" si="7">SUM(B31:I31)</f>
        <v>24237.72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437367.6</v>
      </c>
      <c r="C43" s="23">
        <f t="shared" ref="C43:I43" si="8">+C44+C52</f>
        <v>623012.35</v>
      </c>
      <c r="D43" s="23">
        <f t="shared" si="8"/>
        <v>697331.82000000007</v>
      </c>
      <c r="E43" s="23">
        <f t="shared" si="8"/>
        <v>341300.83</v>
      </c>
      <c r="F43" s="23">
        <f t="shared" si="8"/>
        <v>358067.85</v>
      </c>
      <c r="G43" s="23">
        <f t="shared" si="8"/>
        <v>662148.93000000005</v>
      </c>
      <c r="H43" s="23">
        <f t="shared" si="8"/>
        <v>859632.39</v>
      </c>
      <c r="I43" s="23">
        <f t="shared" si="8"/>
        <v>358683.09</v>
      </c>
      <c r="J43" s="23">
        <f t="shared" si="7"/>
        <v>4337544.8600000003</v>
      </c>
    </row>
    <row r="44" spans="1:10" ht="17.25" customHeight="1">
      <c r="A44" s="16" t="s">
        <v>51</v>
      </c>
      <c r="B44" s="24">
        <f>SUM(B45:B51)</f>
        <v>422396.48</v>
      </c>
      <c r="C44" s="24">
        <f t="shared" ref="C44:J44" si="9">SUM(C45:C51)</f>
        <v>602648.88</v>
      </c>
      <c r="D44" s="24">
        <f t="shared" si="9"/>
        <v>676990.05</v>
      </c>
      <c r="E44" s="24">
        <f t="shared" si="9"/>
        <v>322401.93</v>
      </c>
      <c r="F44" s="24">
        <f t="shared" si="9"/>
        <v>338795.85</v>
      </c>
      <c r="G44" s="24">
        <f t="shared" si="9"/>
        <v>644191.9</v>
      </c>
      <c r="H44" s="24">
        <f t="shared" si="9"/>
        <v>834466.9</v>
      </c>
      <c r="I44" s="24">
        <f t="shared" si="9"/>
        <v>345339.64</v>
      </c>
      <c r="J44" s="24">
        <f t="shared" si="9"/>
        <v>4187231.6299999994</v>
      </c>
    </row>
    <row r="45" spans="1:10" ht="17.25" customHeight="1">
      <c r="A45" s="37" t="s">
        <v>52</v>
      </c>
      <c r="B45" s="24">
        <f t="shared" ref="B45:I45" si="10">ROUND(B26*B7,2)</f>
        <v>422396.48</v>
      </c>
      <c r="C45" s="24">
        <f t="shared" si="10"/>
        <v>601312.35</v>
      </c>
      <c r="D45" s="24">
        <f t="shared" si="10"/>
        <v>676990.05</v>
      </c>
      <c r="E45" s="24">
        <f t="shared" si="10"/>
        <v>315480.01</v>
      </c>
      <c r="F45" s="24">
        <f t="shared" si="10"/>
        <v>338795.85</v>
      </c>
      <c r="G45" s="24">
        <f t="shared" si="10"/>
        <v>644191.9</v>
      </c>
      <c r="H45" s="24">
        <f t="shared" si="10"/>
        <v>834466.9</v>
      </c>
      <c r="I45" s="24">
        <f t="shared" si="10"/>
        <v>321101.92</v>
      </c>
      <c r="J45" s="24">
        <f t="shared" si="7"/>
        <v>4154735.4599999995</v>
      </c>
    </row>
    <row r="46" spans="1:10" ht="17.25" customHeight="1">
      <c r="A46" s="37" t="s">
        <v>53</v>
      </c>
      <c r="B46" s="20">
        <v>0</v>
      </c>
      <c r="C46" s="24">
        <f>ROUND(C27*C7,2)</f>
        <v>1336.53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1336.53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9456.94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9456.94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-2535.02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-2535.02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24237.72</v>
      </c>
      <c r="J49" s="24">
        <f>SUM(B49:I49)</f>
        <v>24237.72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+B57+B64+B87+B88</f>
        <v>-65868</v>
      </c>
      <c r="C56" s="38">
        <f t="shared" si="11"/>
        <v>-94288.91</v>
      </c>
      <c r="D56" s="38">
        <f t="shared" si="11"/>
        <v>-92195.36</v>
      </c>
      <c r="E56" s="38">
        <f t="shared" si="11"/>
        <v>-45043.83</v>
      </c>
      <c r="F56" s="38">
        <f t="shared" si="11"/>
        <v>-53800.3</v>
      </c>
      <c r="G56" s="38">
        <f t="shared" si="11"/>
        <v>-74381.649999999994</v>
      </c>
      <c r="H56" s="38">
        <f t="shared" si="11"/>
        <v>-84146.61</v>
      </c>
      <c r="I56" s="38">
        <f t="shared" si="11"/>
        <v>-56664</v>
      </c>
      <c r="J56" s="38">
        <f t="shared" si="7"/>
        <v>-566388.66</v>
      </c>
    </row>
    <row r="57" spans="1:10" ht="18.75" customHeight="1">
      <c r="A57" s="16" t="s">
        <v>86</v>
      </c>
      <c r="B57" s="38">
        <f t="shared" ref="B57:I57" si="12">B58+B59+B60+B61+B62+B63</f>
        <v>-65868</v>
      </c>
      <c r="C57" s="38">
        <f t="shared" si="12"/>
        <v>-94086</v>
      </c>
      <c r="D57" s="38">
        <f t="shared" si="12"/>
        <v>-91104</v>
      </c>
      <c r="E57" s="38">
        <f t="shared" si="12"/>
        <v>-43254</v>
      </c>
      <c r="F57" s="38">
        <f t="shared" si="12"/>
        <v>-52317</v>
      </c>
      <c r="G57" s="38">
        <f t="shared" si="12"/>
        <v>-74001</v>
      </c>
      <c r="H57" s="38">
        <f t="shared" si="12"/>
        <v>-84123</v>
      </c>
      <c r="I57" s="38">
        <f t="shared" si="12"/>
        <v>-56664</v>
      </c>
      <c r="J57" s="38">
        <f t="shared" si="7"/>
        <v>-561417</v>
      </c>
    </row>
    <row r="58" spans="1:10" ht="18.75" customHeight="1">
      <c r="A58" s="12" t="s">
        <v>87</v>
      </c>
      <c r="B58" s="38">
        <f>-ROUND(B9*$D$3,2)</f>
        <v>-65868</v>
      </c>
      <c r="C58" s="38">
        <f t="shared" ref="C58:I58" si="13">-ROUND(C9*$D$3,2)</f>
        <v>-94086</v>
      </c>
      <c r="D58" s="38">
        <f t="shared" si="13"/>
        <v>-91104</v>
      </c>
      <c r="E58" s="38">
        <f t="shared" si="13"/>
        <v>-43254</v>
      </c>
      <c r="F58" s="38">
        <f t="shared" si="13"/>
        <v>-52317</v>
      </c>
      <c r="G58" s="38">
        <f t="shared" si="13"/>
        <v>-74001</v>
      </c>
      <c r="H58" s="38">
        <f t="shared" si="13"/>
        <v>-84123</v>
      </c>
      <c r="I58" s="38">
        <f t="shared" si="13"/>
        <v>-56664</v>
      </c>
      <c r="J58" s="38">
        <f t="shared" si="7"/>
        <v>-561417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2" t="s">
        <v>91</v>
      </c>
      <c r="B64" s="20">
        <v>0</v>
      </c>
      <c r="C64" s="50">
        <f t="shared" ref="C64:I64" si="14">SUM(C65:C86)</f>
        <v>-202.91</v>
      </c>
      <c r="D64" s="20">
        <f t="shared" si="14"/>
        <v>-1091.3599999999999</v>
      </c>
      <c r="E64" s="20">
        <f t="shared" si="14"/>
        <v>-1789.83</v>
      </c>
      <c r="F64" s="20">
        <f t="shared" si="14"/>
        <v>-1483.3</v>
      </c>
      <c r="G64" s="20">
        <f t="shared" si="14"/>
        <v>-380.65</v>
      </c>
      <c r="H64" s="20">
        <f t="shared" si="14"/>
        <v>-23.61</v>
      </c>
      <c r="I64" s="20">
        <f t="shared" si="14"/>
        <v>0</v>
      </c>
      <c r="J64" s="38">
        <f t="shared" si="7"/>
        <v>-4971.6599999999989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5">+B91+B92</f>
        <v>371499.6</v>
      </c>
      <c r="C90" s="25">
        <f t="shared" si="15"/>
        <v>528723.44000000006</v>
      </c>
      <c r="D90" s="25">
        <f t="shared" si="15"/>
        <v>605136.46000000008</v>
      </c>
      <c r="E90" s="25">
        <f t="shared" si="15"/>
        <v>296257</v>
      </c>
      <c r="F90" s="25">
        <f t="shared" si="15"/>
        <v>304267.55</v>
      </c>
      <c r="G90" s="25">
        <f t="shared" si="15"/>
        <v>587767.28</v>
      </c>
      <c r="H90" s="25">
        <f t="shared" si="15"/>
        <v>775485.78</v>
      </c>
      <c r="I90" s="25">
        <f t="shared" si="15"/>
        <v>302019.09000000003</v>
      </c>
      <c r="J90" s="51">
        <f>SUM(B90:I90)</f>
        <v>3771156.2</v>
      </c>
      <c r="K90" s="58"/>
    </row>
    <row r="91" spans="1:11" ht="18.75" customHeight="1">
      <c r="A91" s="16" t="s">
        <v>94</v>
      </c>
      <c r="B91" s="25">
        <f t="shared" ref="B91:I91" si="16">+B44+B57+B64+B87</f>
        <v>356528.48</v>
      </c>
      <c r="C91" s="25">
        <f t="shared" si="16"/>
        <v>508359.97000000003</v>
      </c>
      <c r="D91" s="25">
        <f t="shared" si="16"/>
        <v>584794.69000000006</v>
      </c>
      <c r="E91" s="25">
        <f t="shared" si="16"/>
        <v>277358.09999999998</v>
      </c>
      <c r="F91" s="25">
        <f t="shared" si="16"/>
        <v>284995.55</v>
      </c>
      <c r="G91" s="25">
        <f t="shared" si="16"/>
        <v>569810.25</v>
      </c>
      <c r="H91" s="25">
        <f t="shared" si="16"/>
        <v>750320.29</v>
      </c>
      <c r="I91" s="25">
        <f t="shared" si="16"/>
        <v>288675.64</v>
      </c>
      <c r="J91" s="51">
        <f>SUM(B91:I91)</f>
        <v>3620842.97</v>
      </c>
      <c r="K91" s="58"/>
    </row>
    <row r="92" spans="1:11" ht="18.75" customHeight="1">
      <c r="A92" s="16" t="s">
        <v>98</v>
      </c>
      <c r="B92" s="25">
        <f t="shared" ref="B92:I92" si="17">IF(+B52+B88+B93&lt;0,0,(B52+B88+B93))</f>
        <v>14971.12</v>
      </c>
      <c r="C92" s="25">
        <f t="shared" si="17"/>
        <v>20363.47</v>
      </c>
      <c r="D92" s="25">
        <f t="shared" si="17"/>
        <v>20341.77</v>
      </c>
      <c r="E92" s="20">
        <f t="shared" si="17"/>
        <v>18898.900000000001</v>
      </c>
      <c r="F92" s="25">
        <f t="shared" si="17"/>
        <v>19272</v>
      </c>
      <c r="G92" s="20">
        <f t="shared" si="17"/>
        <v>17957.03</v>
      </c>
      <c r="H92" s="25">
        <f t="shared" si="17"/>
        <v>25165.49</v>
      </c>
      <c r="I92" s="20">
        <f t="shared" si="17"/>
        <v>13343.45</v>
      </c>
      <c r="J92" s="51">
        <f>SUM(B92:I92)</f>
        <v>150313.23000000001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3771156.2000000011</v>
      </c>
    </row>
    <row r="99" spans="1:10" ht="18.75" customHeight="1">
      <c r="A99" s="27" t="s">
        <v>82</v>
      </c>
      <c r="B99" s="28">
        <v>48630.25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18">SUM(B99:I99)</f>
        <v>48630.25</v>
      </c>
    </row>
    <row r="100" spans="1:10" ht="18.75" customHeight="1">
      <c r="A100" s="27" t="s">
        <v>83</v>
      </c>
      <c r="B100" s="28">
        <v>322869.36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18"/>
        <v>322869.36</v>
      </c>
    </row>
    <row r="101" spans="1:10" ht="18.75" customHeight="1">
      <c r="A101" s="27" t="s">
        <v>84</v>
      </c>
      <c r="B101" s="43">
        <v>0</v>
      </c>
      <c r="C101" s="28">
        <f>+C90</f>
        <v>528723.44000000006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528723.44000000006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605136.46000000008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605136.46000000008</v>
      </c>
    </row>
    <row r="103" spans="1:10" ht="18.75" customHeight="1">
      <c r="A103" s="27" t="s">
        <v>118</v>
      </c>
      <c r="B103" s="43">
        <v>0</v>
      </c>
      <c r="C103" s="43">
        <v>0</v>
      </c>
      <c r="D103" s="43">
        <v>0</v>
      </c>
      <c r="E103" s="28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0</v>
      </c>
    </row>
    <row r="104" spans="1:10" ht="18.75" customHeight="1">
      <c r="A104" s="27" t="s">
        <v>119</v>
      </c>
      <c r="B104" s="43">
        <v>0</v>
      </c>
      <c r="C104" s="43">
        <v>0</v>
      </c>
      <c r="D104" s="43">
        <v>0</v>
      </c>
      <c r="E104" s="28">
        <v>296256.99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296256.99</v>
      </c>
    </row>
    <row r="105" spans="1:10" ht="18.75" customHeight="1">
      <c r="A105" s="27" t="s">
        <v>120</v>
      </c>
      <c r="B105" s="43">
        <v>0</v>
      </c>
      <c r="C105" s="43">
        <v>0</v>
      </c>
      <c r="D105" s="43">
        <v>0</v>
      </c>
      <c r="E105" s="28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304267.55</v>
      </c>
      <c r="G106" s="43">
        <v>0</v>
      </c>
      <c r="H106" s="43">
        <v>0</v>
      </c>
      <c r="I106" s="43">
        <v>0</v>
      </c>
      <c r="J106" s="44">
        <f t="shared" si="18"/>
        <v>304267.55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71791.520000000004</v>
      </c>
      <c r="H107" s="43">
        <v>0</v>
      </c>
      <c r="I107" s="43">
        <v>0</v>
      </c>
      <c r="J107" s="44">
        <f t="shared" si="18"/>
        <v>71791.520000000004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99488.41</v>
      </c>
      <c r="H108" s="43">
        <v>0</v>
      </c>
      <c r="I108" s="43">
        <v>0</v>
      </c>
      <c r="J108" s="44">
        <f t="shared" si="18"/>
        <v>99488.41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148085.17000000001</v>
      </c>
      <c r="H109" s="43">
        <v>0</v>
      </c>
      <c r="I109" s="43">
        <v>0</v>
      </c>
      <c r="J109" s="44">
        <f t="shared" si="18"/>
        <v>148085.17000000001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268402.18</v>
      </c>
      <c r="H110" s="43">
        <v>0</v>
      </c>
      <c r="I110" s="43">
        <v>0</v>
      </c>
      <c r="J110" s="44">
        <f t="shared" si="18"/>
        <v>268402.18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214628.76</v>
      </c>
      <c r="I111" s="43">
        <v>0</v>
      </c>
      <c r="J111" s="44">
        <f t="shared" si="18"/>
        <v>214628.76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22851.14</v>
      </c>
      <c r="I112" s="43">
        <v>0</v>
      </c>
      <c r="J112" s="44">
        <f t="shared" si="18"/>
        <v>22851.14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128883.63</v>
      </c>
      <c r="I113" s="43">
        <v>0</v>
      </c>
      <c r="J113" s="44">
        <f t="shared" si="18"/>
        <v>128883.63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102906.9</v>
      </c>
      <c r="I114" s="43">
        <v>0</v>
      </c>
      <c r="J114" s="44">
        <f t="shared" si="18"/>
        <v>102906.9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306215.34999999998</v>
      </c>
      <c r="I115" s="43">
        <v>0</v>
      </c>
      <c r="J115" s="44">
        <f t="shared" si="18"/>
        <v>306215.34999999998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106824.18</v>
      </c>
      <c r="J116" s="44">
        <f t="shared" si="18"/>
        <v>106824.18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195194.91</v>
      </c>
      <c r="J117" s="47">
        <f t="shared" si="18"/>
        <v>195194.91</v>
      </c>
    </row>
    <row r="118" spans="1:10" ht="18.75" customHeight="1">
      <c r="A118" s="42"/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2013-11-05T16:10:58Z</dcterms:modified>
</cp:coreProperties>
</file>