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<sst xmlns="http://schemas.openxmlformats.org/spreadsheetml/2006/main" count="100" uniqueCount="98">
  <si>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</si>
  <si>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</si>
  <si>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</si>
  <si>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</si>
  <si>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</si>
  <si>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</si>
  <si>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</si>
  <si>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</si>
  <si>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</si>
  <si>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</si>
  <si>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</si>
  <si>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</si>
  <si>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</si>
  <si>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</si>
  <si>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</si>
  <si>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</si>
  <si>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</si>
  <si>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</si>
  <si>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</si>
  <si>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</si>
  <si>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</si>
  <si>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</si>
  <si>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</si>
  <si>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</si>
  <si>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</si>
  <si>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</si>
  <si>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</si>
  <si>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</si>
  <si>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</si>
  <si>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</si>
  <si>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</si>
  <si>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</si>
  <si>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</si>
  <si>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</si>
  <si>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</si>
  <si>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</si>
  <si>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</si>
  <si>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</si>
  <si>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</si>
  <si>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</si>
  <si>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</si>
  <si>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</si>
  <si>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</si>
  <si>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</si>
  <si>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</si>
  <si>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</si>
  <si>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</si>
  <si>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</si>
  <si>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</si>
  <si>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</si>
  <si>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</si>
  <si>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</si>
  <si>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</si>
  <si>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</si>
  <si>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</si>
  <si>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</si>
  <si>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</si>
  <si>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</si>
  <si>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</si>
  <si>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</si>
  <si>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</si>
  <si>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</si>
  <si>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</si>
  <si>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</si>
  <si>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</si>
  <si>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</si>
  <si>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</si>
  <si>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</si>
  <si>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</si>
  <si>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</si>
  <si>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</si>
  <si>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</si>
  <si>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</si>
  <si>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</si>
  <si>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</si>
  <si>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</si>
  <si>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</si>
  <si>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</si>
  <si>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</si>
  <si>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</si>
  <si>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</si>
  <si>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</si>
  <si>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</si>
  <si>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</si>
  <si>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</si>
  <si>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</si>
  <si>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</si>
  <si>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</si>
  <si>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</si>
  <si>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</si>
  <si>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</si>
  <si>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</si>
  <si>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6.2.6. Pagamento por estimativa</t>
  </si>
  <si>
    <t>3. Ponderação dos Fatores de Integração e de Gratuidade  (((1.1. + 1.2.) x 2.1.) + (1.3. x 2.2.))/1.</t>
  </si>
  <si>
    <t>OPERAÇÃO 21/08/14 - VENCIMENTO 28/08/14</t>
  </si>
  <si>
    <t>9. Tarifa de Remuneração Líquida Por Passageiro (2)</t>
  </si>
  <si>
    <t>6.3. Revisão de Remuneração pelo Transporte Coletivo (1)</t>
  </si>
  <si>
    <t>Nota: (1) Revisões de passageiros e de fatores de integração e de gratuidade do período de 20 a 31/07/14, todas as áreas. Total de 339.483 passageiros.
             (2) Tarifa de remuneração líquida de cada cooperativa considerando a aplicação dos fatores de integração e de gratuidade e, também, reequilibrio interno estabelecido e informado pelo consórcio.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</si>
</sst>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1288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1288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1288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L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6" sqref="A86:J86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3" t="s">
        <v>62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21">
      <c r="A2" s="64" t="s">
        <v>94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5" t="s">
        <v>4</v>
      </c>
      <c r="B4" s="65" t="s">
        <v>63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 t="s">
        <v>5</v>
      </c>
    </row>
    <row r="5" spans="1:14" ht="42" customHeight="1">
      <c r="A5" s="65"/>
      <c r="B5" s="4" t="s">
        <v>0</v>
      </c>
      <c r="C5" s="4" t="s">
        <v>1</v>
      </c>
      <c r="D5" s="4" t="s">
        <v>50</v>
      </c>
      <c r="E5" s="4" t="s">
        <v>61</v>
      </c>
      <c r="F5" s="4" t="s">
        <v>38</v>
      </c>
      <c r="G5" s="4" t="s">
        <v>40</v>
      </c>
      <c r="H5" s="4" t="s">
        <v>2</v>
      </c>
      <c r="I5" s="4" t="s">
        <v>64</v>
      </c>
      <c r="J5" s="4" t="s">
        <v>64</v>
      </c>
      <c r="K5" s="4" t="s">
        <v>64</v>
      </c>
      <c r="L5" s="4" t="s">
        <v>47</v>
      </c>
      <c r="M5" s="4" t="s">
        <v>51</v>
      </c>
      <c r="N5" s="65"/>
    </row>
    <row r="6" spans="1:14" ht="20.25" customHeight="1">
      <c r="A6" s="65"/>
      <c r="B6" s="3" t="s">
        <v>34</v>
      </c>
      <c r="C6" s="3" t="s">
        <v>35</v>
      </c>
      <c r="D6" s="3" t="s">
        <v>36</v>
      </c>
      <c r="E6" s="3" t="s">
        <v>37</v>
      </c>
      <c r="F6" s="3" t="s">
        <v>39</v>
      </c>
      <c r="G6" s="3" t="s">
        <v>41</v>
      </c>
      <c r="H6" s="3" t="s">
        <v>48</v>
      </c>
      <c r="I6" s="3" t="s">
        <v>42</v>
      </c>
      <c r="J6" s="3" t="s">
        <v>44</v>
      </c>
      <c r="K6" s="3" t="s">
        <v>43</v>
      </c>
      <c r="L6" s="3" t="s">
        <v>45</v>
      </c>
      <c r="M6" s="3" t="s">
        <v>46</v>
      </c>
      <c r="N6" s="65"/>
    </row>
    <row r="7" spans="1:16" ht="18.75" customHeight="1">
      <c r="A7" s="9" t="s">
        <v>6</v>
      </c>
      <c r="B7" s="10">
        <f>B8+B20+B24</f>
        <v>520185</v>
      </c>
      <c r="C7" s="10">
        <f>C8+C20+C24</f>
        <v>393254</v>
      </c>
      <c r="D7" s="10">
        <f>D8+D20+D24</f>
        <v>379563</v>
      </c>
      <c r="E7" s="10">
        <f>E8+E20+E24</f>
        <v>91525</v>
      </c>
      <c r="F7" s="10">
        <f aca="true" t="shared" si="0" ref="F7:M7">F8+F20+F24</f>
        <v>315780</v>
      </c>
      <c r="G7" s="10">
        <f t="shared" si="0"/>
        <v>525868</v>
      </c>
      <c r="H7" s="10">
        <f t="shared" si="0"/>
        <v>506996</v>
      </c>
      <c r="I7" s="10">
        <f t="shared" si="0"/>
        <v>438609</v>
      </c>
      <c r="J7" s="10">
        <f t="shared" si="0"/>
        <v>321702</v>
      </c>
      <c r="K7" s="10">
        <f t="shared" si="0"/>
        <v>386099</v>
      </c>
      <c r="L7" s="10">
        <f t="shared" si="0"/>
        <v>170553</v>
      </c>
      <c r="M7" s="10">
        <f t="shared" si="0"/>
        <v>100451</v>
      </c>
      <c r="N7" s="10">
        <f>+N8+N20+N24</f>
        <v>4150585</v>
      </c>
      <c r="P7" s="41"/>
    </row>
    <row r="8" spans="1:14" ht="18.75" customHeight="1">
      <c r="A8" s="11" t="s">
        <v>33</v>
      </c>
      <c r="B8" s="12">
        <f>+B9+B12+B16</f>
        <v>291751</v>
      </c>
      <c r="C8" s="12">
        <f>+C9+C12+C16</f>
        <v>232830</v>
      </c>
      <c r="D8" s="12">
        <f>+D9+D12+D16</f>
        <v>238946</v>
      </c>
      <c r="E8" s="12">
        <f>+E9+E12+E16</f>
        <v>55590</v>
      </c>
      <c r="F8" s="12">
        <f aca="true" t="shared" si="1" ref="F8:M8">+F9+F12+F16</f>
        <v>186661</v>
      </c>
      <c r="G8" s="12">
        <f t="shared" si="1"/>
        <v>315863</v>
      </c>
      <c r="H8" s="12">
        <f t="shared" si="1"/>
        <v>292277</v>
      </c>
      <c r="I8" s="12">
        <f t="shared" si="1"/>
        <v>251986</v>
      </c>
      <c r="J8" s="12">
        <f t="shared" si="1"/>
        <v>191104</v>
      </c>
      <c r="K8" s="12">
        <f t="shared" si="1"/>
        <v>207229</v>
      </c>
      <c r="L8" s="12">
        <f t="shared" si="1"/>
        <v>102105</v>
      </c>
      <c r="M8" s="12">
        <f t="shared" si="1"/>
        <v>63524</v>
      </c>
      <c r="N8" s="12">
        <f>SUM(B8:M8)</f>
        <v>2429866</v>
      </c>
    </row>
    <row r="9" spans="1:14" ht="18.75" customHeight="1">
      <c r="A9" s="13" t="s">
        <v>7</v>
      </c>
      <c r="B9" s="14">
        <v>31573</v>
      </c>
      <c r="C9" s="14">
        <v>30406</v>
      </c>
      <c r="D9" s="14">
        <v>19116</v>
      </c>
      <c r="E9" s="14">
        <v>5421</v>
      </c>
      <c r="F9" s="14">
        <v>15295</v>
      </c>
      <c r="G9" s="14">
        <v>29264</v>
      </c>
      <c r="H9" s="14">
        <v>38048</v>
      </c>
      <c r="I9" s="14">
        <v>17889</v>
      </c>
      <c r="J9" s="14">
        <v>22979</v>
      </c>
      <c r="K9" s="14">
        <v>17944</v>
      </c>
      <c r="L9" s="14">
        <v>13920</v>
      </c>
      <c r="M9" s="14">
        <v>8692</v>
      </c>
      <c r="N9" s="12">
        <f aca="true" t="shared" si="2" ref="N9:N19">SUM(B9:M9)</f>
        <v>250547</v>
      </c>
    </row>
    <row r="10" spans="1:14" ht="18.75" customHeight="1">
      <c r="A10" s="15" t="s">
        <v>8</v>
      </c>
      <c r="B10" s="14">
        <f>+B9-B11</f>
        <v>31573</v>
      </c>
      <c r="C10" s="14">
        <f>+C9-C11</f>
        <v>30406</v>
      </c>
      <c r="D10" s="14">
        <f>+D9-D11</f>
        <v>19116</v>
      </c>
      <c r="E10" s="14">
        <f>+E9-E11</f>
        <v>5421</v>
      </c>
      <c r="F10" s="14">
        <f aca="true" t="shared" si="3" ref="F10:M10">+F9-F11</f>
        <v>15295</v>
      </c>
      <c r="G10" s="14">
        <f t="shared" si="3"/>
        <v>29264</v>
      </c>
      <c r="H10" s="14">
        <f t="shared" si="3"/>
        <v>38048</v>
      </c>
      <c r="I10" s="14">
        <f t="shared" si="3"/>
        <v>17889</v>
      </c>
      <c r="J10" s="14">
        <f t="shared" si="3"/>
        <v>22979</v>
      </c>
      <c r="K10" s="14">
        <f t="shared" si="3"/>
        <v>17944</v>
      </c>
      <c r="L10" s="14">
        <f t="shared" si="3"/>
        <v>13920</v>
      </c>
      <c r="M10" s="14">
        <f t="shared" si="3"/>
        <v>8692</v>
      </c>
      <c r="N10" s="12">
        <f t="shared" si="2"/>
        <v>250547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28</v>
      </c>
      <c r="B12" s="14">
        <f>B13+B14+B15</f>
        <v>251888</v>
      </c>
      <c r="C12" s="14">
        <f>C13+C14+C15</f>
        <v>195710</v>
      </c>
      <c r="D12" s="14">
        <f>D13+D14+D15</f>
        <v>214889</v>
      </c>
      <c r="E12" s="14">
        <f>E13+E14+E15</f>
        <v>48748</v>
      </c>
      <c r="F12" s="14">
        <f aca="true" t="shared" si="4" ref="F12:M12">F13+F14+F15</f>
        <v>165597</v>
      </c>
      <c r="G12" s="14">
        <f t="shared" si="4"/>
        <v>277100</v>
      </c>
      <c r="H12" s="14">
        <f t="shared" si="4"/>
        <v>246354</v>
      </c>
      <c r="I12" s="14">
        <f t="shared" si="4"/>
        <v>228284</v>
      </c>
      <c r="J12" s="14">
        <f t="shared" si="4"/>
        <v>163382</v>
      </c>
      <c r="K12" s="14">
        <f t="shared" si="4"/>
        <v>183894</v>
      </c>
      <c r="L12" s="14">
        <f t="shared" si="4"/>
        <v>86116</v>
      </c>
      <c r="M12" s="14">
        <f t="shared" si="4"/>
        <v>53763</v>
      </c>
      <c r="N12" s="12">
        <f t="shared" si="2"/>
        <v>2115725</v>
      </c>
    </row>
    <row r="13" spans="1:14" ht="18.75" customHeight="1">
      <c r="A13" s="15" t="s">
        <v>10</v>
      </c>
      <c r="B13" s="14">
        <v>112576</v>
      </c>
      <c r="C13" s="14">
        <v>89469</v>
      </c>
      <c r="D13" s="14">
        <v>98477</v>
      </c>
      <c r="E13" s="14">
        <v>22082</v>
      </c>
      <c r="F13" s="14">
        <v>74124</v>
      </c>
      <c r="G13" s="14">
        <v>127423</v>
      </c>
      <c r="H13" s="14">
        <v>117797</v>
      </c>
      <c r="I13" s="14">
        <v>107918</v>
      </c>
      <c r="J13" s="14">
        <v>74605</v>
      </c>
      <c r="K13" s="14">
        <v>84189</v>
      </c>
      <c r="L13" s="14">
        <v>39939</v>
      </c>
      <c r="M13" s="14">
        <v>24058</v>
      </c>
      <c r="N13" s="12">
        <f t="shared" si="2"/>
        <v>972657</v>
      </c>
    </row>
    <row r="14" spans="1:14" ht="18.75" customHeight="1">
      <c r="A14" s="15" t="s">
        <v>11</v>
      </c>
      <c r="B14" s="14">
        <v>108661</v>
      </c>
      <c r="C14" s="14">
        <v>80053</v>
      </c>
      <c r="D14" s="14">
        <v>96020</v>
      </c>
      <c r="E14" s="14">
        <v>20373</v>
      </c>
      <c r="F14" s="14">
        <v>69992</v>
      </c>
      <c r="G14" s="14">
        <v>114659</v>
      </c>
      <c r="H14" s="14">
        <v>99662</v>
      </c>
      <c r="I14" s="14">
        <v>97314</v>
      </c>
      <c r="J14" s="14">
        <v>69636</v>
      </c>
      <c r="K14" s="14">
        <v>78588</v>
      </c>
      <c r="L14" s="14">
        <v>37602</v>
      </c>
      <c r="M14" s="14">
        <v>24673</v>
      </c>
      <c r="N14" s="12">
        <f t="shared" si="2"/>
        <v>897233</v>
      </c>
    </row>
    <row r="15" spans="1:14" ht="18.75" customHeight="1">
      <c r="A15" s="15" t="s">
        <v>12</v>
      </c>
      <c r="B15" s="14">
        <v>30651</v>
      </c>
      <c r="C15" s="14">
        <v>26188</v>
      </c>
      <c r="D15" s="14">
        <v>20392</v>
      </c>
      <c r="E15" s="14">
        <v>6293</v>
      </c>
      <c r="F15" s="14">
        <v>21481</v>
      </c>
      <c r="G15" s="14">
        <v>35018</v>
      </c>
      <c r="H15" s="14">
        <v>28895</v>
      </c>
      <c r="I15" s="14">
        <v>23052</v>
      </c>
      <c r="J15" s="14">
        <v>19141</v>
      </c>
      <c r="K15" s="14">
        <v>21117</v>
      </c>
      <c r="L15" s="14">
        <v>8575</v>
      </c>
      <c r="M15" s="14">
        <v>5032</v>
      </c>
      <c r="N15" s="12">
        <f t="shared" si="2"/>
        <v>245835</v>
      </c>
    </row>
    <row r="16" spans="1:14" ht="18.75" customHeight="1">
      <c r="A16" s="16" t="s">
        <v>32</v>
      </c>
      <c r="B16" s="14">
        <f>B17+B18+B19</f>
        <v>8290</v>
      </c>
      <c r="C16" s="14">
        <f>C17+C18+C19</f>
        <v>6714</v>
      </c>
      <c r="D16" s="14">
        <f>D17+D18+D19</f>
        <v>4941</v>
      </c>
      <c r="E16" s="14">
        <f>E17+E18+E19</f>
        <v>1421</v>
      </c>
      <c r="F16" s="14">
        <f aca="true" t="shared" si="5" ref="F16:M16">F17+F18+F19</f>
        <v>5769</v>
      </c>
      <c r="G16" s="14">
        <f t="shared" si="5"/>
        <v>9499</v>
      </c>
      <c r="H16" s="14">
        <f t="shared" si="5"/>
        <v>7875</v>
      </c>
      <c r="I16" s="14">
        <f t="shared" si="5"/>
        <v>5813</v>
      </c>
      <c r="J16" s="14">
        <f t="shared" si="5"/>
        <v>4743</v>
      </c>
      <c r="K16" s="14">
        <f t="shared" si="5"/>
        <v>5391</v>
      </c>
      <c r="L16" s="14">
        <f t="shared" si="5"/>
        <v>2069</v>
      </c>
      <c r="M16" s="14">
        <f t="shared" si="5"/>
        <v>1069</v>
      </c>
      <c r="N16" s="12">
        <f t="shared" si="2"/>
        <v>63594</v>
      </c>
    </row>
    <row r="17" spans="1:14" ht="18.75" customHeight="1">
      <c r="A17" s="15" t="s">
        <v>29</v>
      </c>
      <c r="B17" s="14">
        <v>3233</v>
      </c>
      <c r="C17" s="14">
        <v>2648</v>
      </c>
      <c r="D17" s="14">
        <v>1878</v>
      </c>
      <c r="E17" s="14">
        <v>542</v>
      </c>
      <c r="F17" s="14">
        <v>2017</v>
      </c>
      <c r="G17" s="14">
        <v>3747</v>
      </c>
      <c r="H17" s="14">
        <v>3316</v>
      </c>
      <c r="I17" s="14">
        <v>2564</v>
      </c>
      <c r="J17" s="14">
        <v>2068</v>
      </c>
      <c r="K17" s="14">
        <v>2443</v>
      </c>
      <c r="L17" s="14">
        <v>952</v>
      </c>
      <c r="M17" s="14">
        <v>496</v>
      </c>
      <c r="N17" s="12">
        <f t="shared" si="2"/>
        <v>25904</v>
      </c>
    </row>
    <row r="18" spans="1:14" ht="18.75" customHeight="1">
      <c r="A18" s="15" t="s">
        <v>30</v>
      </c>
      <c r="B18" s="14">
        <v>180</v>
      </c>
      <c r="C18" s="14">
        <v>190</v>
      </c>
      <c r="D18" s="14">
        <v>177</v>
      </c>
      <c r="E18" s="14">
        <v>41</v>
      </c>
      <c r="F18" s="14">
        <v>118</v>
      </c>
      <c r="G18" s="14">
        <v>269</v>
      </c>
      <c r="H18" s="14">
        <v>244</v>
      </c>
      <c r="I18" s="14">
        <v>195</v>
      </c>
      <c r="J18" s="14">
        <v>123</v>
      </c>
      <c r="K18" s="14">
        <v>190</v>
      </c>
      <c r="L18" s="14">
        <v>93</v>
      </c>
      <c r="M18" s="14">
        <v>33</v>
      </c>
      <c r="N18" s="12">
        <f t="shared" si="2"/>
        <v>1853</v>
      </c>
    </row>
    <row r="19" spans="1:14" ht="18.75" customHeight="1">
      <c r="A19" s="15" t="s">
        <v>31</v>
      </c>
      <c r="B19" s="14">
        <v>4877</v>
      </c>
      <c r="C19" s="14">
        <v>3876</v>
      </c>
      <c r="D19" s="14">
        <v>2886</v>
      </c>
      <c r="E19" s="14">
        <v>838</v>
      </c>
      <c r="F19" s="14">
        <v>3634</v>
      </c>
      <c r="G19" s="14">
        <v>5483</v>
      </c>
      <c r="H19" s="14">
        <v>4315</v>
      </c>
      <c r="I19" s="14">
        <v>3054</v>
      </c>
      <c r="J19" s="14">
        <v>2552</v>
      </c>
      <c r="K19" s="14">
        <v>2758</v>
      </c>
      <c r="L19" s="14">
        <v>1024</v>
      </c>
      <c r="M19" s="14">
        <v>540</v>
      </c>
      <c r="N19" s="12">
        <f t="shared" si="2"/>
        <v>35837</v>
      </c>
    </row>
    <row r="20" spans="1:14" ht="18.75" customHeight="1">
      <c r="A20" s="17" t="s">
        <v>13</v>
      </c>
      <c r="B20" s="18">
        <f>B21+B22+B23</f>
        <v>170415</v>
      </c>
      <c r="C20" s="18">
        <f>C21+C22+C23</f>
        <v>111302</v>
      </c>
      <c r="D20" s="18">
        <f>D21+D22+D23</f>
        <v>95781</v>
      </c>
      <c r="E20" s="18">
        <f>E21+E22+E23</f>
        <v>22606</v>
      </c>
      <c r="F20" s="18">
        <f aca="true" t="shared" si="6" ref="F20:M20">F21+F22+F23</f>
        <v>83294</v>
      </c>
      <c r="G20" s="18">
        <f t="shared" si="6"/>
        <v>138834</v>
      </c>
      <c r="H20" s="18">
        <f t="shared" si="6"/>
        <v>150923</v>
      </c>
      <c r="I20" s="18">
        <f t="shared" si="6"/>
        <v>142220</v>
      </c>
      <c r="J20" s="18">
        <f t="shared" si="6"/>
        <v>93831</v>
      </c>
      <c r="K20" s="18">
        <f t="shared" si="6"/>
        <v>143236</v>
      </c>
      <c r="L20" s="18">
        <f t="shared" si="6"/>
        <v>55941</v>
      </c>
      <c r="M20" s="18">
        <f t="shared" si="6"/>
        <v>30982</v>
      </c>
      <c r="N20" s="12">
        <f aca="true" t="shared" si="7" ref="N20:N26">SUM(B20:M20)</f>
        <v>1239365</v>
      </c>
    </row>
    <row r="21" spans="1:14" ht="18.75" customHeight="1">
      <c r="A21" s="13" t="s">
        <v>14</v>
      </c>
      <c r="B21" s="14">
        <v>86713</v>
      </c>
      <c r="C21" s="14">
        <v>60470</v>
      </c>
      <c r="D21" s="14">
        <v>52667</v>
      </c>
      <c r="E21" s="14">
        <v>12325</v>
      </c>
      <c r="F21" s="14">
        <v>43907</v>
      </c>
      <c r="G21" s="14">
        <v>76769</v>
      </c>
      <c r="H21" s="14">
        <v>84560</v>
      </c>
      <c r="I21" s="14">
        <v>76564</v>
      </c>
      <c r="J21" s="14">
        <v>50183</v>
      </c>
      <c r="K21" s="14">
        <v>74029</v>
      </c>
      <c r="L21" s="14">
        <v>29514</v>
      </c>
      <c r="M21" s="14">
        <v>15812</v>
      </c>
      <c r="N21" s="12">
        <f t="shared" si="7"/>
        <v>663513</v>
      </c>
    </row>
    <row r="22" spans="1:14" ht="18.75" customHeight="1">
      <c r="A22" s="13" t="s">
        <v>15</v>
      </c>
      <c r="B22" s="14">
        <v>66638</v>
      </c>
      <c r="C22" s="14">
        <v>39000</v>
      </c>
      <c r="D22" s="14">
        <v>34313</v>
      </c>
      <c r="E22" s="14">
        <v>7844</v>
      </c>
      <c r="F22" s="14">
        <v>29651</v>
      </c>
      <c r="G22" s="14">
        <v>46922</v>
      </c>
      <c r="H22" s="14">
        <v>52598</v>
      </c>
      <c r="I22" s="14">
        <v>52832</v>
      </c>
      <c r="J22" s="14">
        <v>34966</v>
      </c>
      <c r="K22" s="14">
        <v>56613</v>
      </c>
      <c r="L22" s="14">
        <v>21930</v>
      </c>
      <c r="M22" s="14">
        <v>12933</v>
      </c>
      <c r="N22" s="12">
        <f t="shared" si="7"/>
        <v>456240</v>
      </c>
    </row>
    <row r="23" spans="1:14" ht="18.75" customHeight="1">
      <c r="A23" s="13" t="s">
        <v>16</v>
      </c>
      <c r="B23" s="14">
        <v>17064</v>
      </c>
      <c r="C23" s="14">
        <v>11832</v>
      </c>
      <c r="D23" s="14">
        <v>8801</v>
      </c>
      <c r="E23" s="14">
        <v>2437</v>
      </c>
      <c r="F23" s="14">
        <v>9736</v>
      </c>
      <c r="G23" s="14">
        <v>15143</v>
      </c>
      <c r="H23" s="14">
        <v>13765</v>
      </c>
      <c r="I23" s="14">
        <v>12824</v>
      </c>
      <c r="J23" s="14">
        <v>8682</v>
      </c>
      <c r="K23" s="14">
        <v>12594</v>
      </c>
      <c r="L23" s="14">
        <v>4497</v>
      </c>
      <c r="M23" s="14">
        <v>2237</v>
      </c>
      <c r="N23" s="12">
        <f t="shared" si="7"/>
        <v>119612</v>
      </c>
    </row>
    <row r="24" spans="1:14" ht="18.75" customHeight="1">
      <c r="A24" s="17" t="s">
        <v>17</v>
      </c>
      <c r="B24" s="14">
        <f>B25+B26</f>
        <v>58019</v>
      </c>
      <c r="C24" s="14">
        <f>C25+C26</f>
        <v>49122</v>
      </c>
      <c r="D24" s="14">
        <f>D25+D26</f>
        <v>44836</v>
      </c>
      <c r="E24" s="14">
        <f>E25+E26</f>
        <v>13329</v>
      </c>
      <c r="F24" s="14">
        <f aca="true" t="shared" si="8" ref="F24:M24">F25+F26</f>
        <v>45825</v>
      </c>
      <c r="G24" s="14">
        <f t="shared" si="8"/>
        <v>71171</v>
      </c>
      <c r="H24" s="14">
        <f t="shared" si="8"/>
        <v>63796</v>
      </c>
      <c r="I24" s="14">
        <f t="shared" si="8"/>
        <v>44403</v>
      </c>
      <c r="J24" s="14">
        <f t="shared" si="8"/>
        <v>36767</v>
      </c>
      <c r="K24" s="14">
        <f t="shared" si="8"/>
        <v>35634</v>
      </c>
      <c r="L24" s="14">
        <f t="shared" si="8"/>
        <v>12507</v>
      </c>
      <c r="M24" s="14">
        <f t="shared" si="8"/>
        <v>5945</v>
      </c>
      <c r="N24" s="12">
        <f t="shared" si="7"/>
        <v>481354</v>
      </c>
    </row>
    <row r="25" spans="1:14" ht="18.75" customHeight="1">
      <c r="A25" s="13" t="s">
        <v>18</v>
      </c>
      <c r="B25" s="14">
        <v>37132</v>
      </c>
      <c r="C25" s="14">
        <v>31438</v>
      </c>
      <c r="D25" s="14">
        <v>28695</v>
      </c>
      <c r="E25" s="14">
        <v>8531</v>
      </c>
      <c r="F25" s="14">
        <v>29328</v>
      </c>
      <c r="G25" s="14">
        <v>45549</v>
      </c>
      <c r="H25" s="14">
        <v>40829</v>
      </c>
      <c r="I25" s="14">
        <v>28418</v>
      </c>
      <c r="J25" s="14">
        <v>23531</v>
      </c>
      <c r="K25" s="14">
        <v>22806</v>
      </c>
      <c r="L25" s="14">
        <v>8004</v>
      </c>
      <c r="M25" s="14">
        <v>3805</v>
      </c>
      <c r="N25" s="12">
        <f t="shared" si="7"/>
        <v>308066</v>
      </c>
    </row>
    <row r="26" spans="1:14" ht="18.75" customHeight="1">
      <c r="A26" s="13" t="s">
        <v>19</v>
      </c>
      <c r="B26" s="14">
        <v>20887</v>
      </c>
      <c r="C26" s="14">
        <v>17684</v>
      </c>
      <c r="D26" s="14">
        <v>16141</v>
      </c>
      <c r="E26" s="14">
        <v>4798</v>
      </c>
      <c r="F26" s="14">
        <v>16497</v>
      </c>
      <c r="G26" s="14">
        <v>25622</v>
      </c>
      <c r="H26" s="14">
        <v>22967</v>
      </c>
      <c r="I26" s="14">
        <v>15985</v>
      </c>
      <c r="J26" s="14">
        <v>13236</v>
      </c>
      <c r="K26" s="14">
        <v>12828</v>
      </c>
      <c r="L26" s="14">
        <v>4503</v>
      </c>
      <c r="M26" s="14">
        <v>2140</v>
      </c>
      <c r="N26" s="12">
        <f t="shared" si="7"/>
        <v>173288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0.9987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0.9916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0.994</v>
      </c>
      <c r="J30" s="22">
        <v>1</v>
      </c>
      <c r="K30" s="22">
        <v>1</v>
      </c>
      <c r="L30" s="22">
        <v>0.9992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0" t="s">
        <v>93</v>
      </c>
      <c r="B32" s="23">
        <f>(((+B$8+B$20)*B$29)+(B$24*B$30))/B$7</f>
        <v>1</v>
      </c>
      <c r="C32" s="23">
        <f aca="true" t="shared" si="9" ref="C32:M32">(((+C$8+C$20)*C$29)+(C$24*C$30))/C$7</f>
        <v>0.9989507422683559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0.9993925842834962</v>
      </c>
      <c r="J32" s="23">
        <f t="shared" si="9"/>
        <v>1</v>
      </c>
      <c r="K32" s="23">
        <f t="shared" si="9"/>
        <v>1</v>
      </c>
      <c r="L32" s="23">
        <f t="shared" si="9"/>
        <v>0.998736666021706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1.6802351484953746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1.6409026841350722</v>
      </c>
      <c r="J35" s="26">
        <f t="shared" si="10"/>
        <v>1.8492</v>
      </c>
      <c r="K35" s="26">
        <f t="shared" si="10"/>
        <v>1.7679</v>
      </c>
      <c r="L35" s="26">
        <f t="shared" si="10"/>
        <v>2.097147251312378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65</v>
      </c>
      <c r="B37" s="29">
        <f>ROUND(+B7*B35,2)</f>
        <v>905538.05</v>
      </c>
      <c r="C37" s="29">
        <f>ROUND(+C7*C35,2)</f>
        <v>660759.19</v>
      </c>
      <c r="D37" s="29">
        <f>ROUND(+D7*D35,2)</f>
        <v>599405.89</v>
      </c>
      <c r="E37" s="29">
        <f>ROUND(+E7*E35,2)</f>
        <v>179077.82</v>
      </c>
      <c r="F37" s="29">
        <f aca="true" t="shared" si="11" ref="F37:M37">ROUND(+F7*F35,2)</f>
        <v>573961.73</v>
      </c>
      <c r="G37" s="29">
        <f t="shared" si="11"/>
        <v>761614.62</v>
      </c>
      <c r="H37" s="29">
        <f t="shared" si="11"/>
        <v>853274.27</v>
      </c>
      <c r="I37" s="29">
        <f t="shared" si="11"/>
        <v>719714.69</v>
      </c>
      <c r="J37" s="29">
        <f t="shared" si="11"/>
        <v>594891.34</v>
      </c>
      <c r="K37" s="29">
        <f t="shared" si="11"/>
        <v>682584.42</v>
      </c>
      <c r="L37" s="29">
        <f t="shared" si="11"/>
        <v>357674.76</v>
      </c>
      <c r="M37" s="29">
        <f t="shared" si="11"/>
        <v>209842.14</v>
      </c>
      <c r="N37" s="29">
        <f>SUM(B37:M37)</f>
        <v>7098338.919999999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68</v>
      </c>
      <c r="B39" s="30">
        <f>+B40+B43+B50</f>
        <v>-26946.050000000003</v>
      </c>
      <c r="C39" s="30">
        <f>+C40+C43+C50</f>
        <v>26751.5</v>
      </c>
      <c r="D39" s="30">
        <f>+D40+D43+D50</f>
        <v>-52665.61</v>
      </c>
      <c r="E39" s="30">
        <f>+E40+E43+E50</f>
        <v>-13502.130000000001</v>
      </c>
      <c r="F39" s="30">
        <f aca="true" t="shared" si="12" ref="F39:M39">+F40+F43+F50</f>
        <v>65817.63</v>
      </c>
      <c r="G39" s="30">
        <f t="shared" si="12"/>
        <v>-67887.63</v>
      </c>
      <c r="H39" s="30">
        <f t="shared" si="12"/>
        <v>-58946.65</v>
      </c>
      <c r="I39" s="30">
        <f t="shared" si="12"/>
        <v>2450.1800000000003</v>
      </c>
      <c r="J39" s="30">
        <f t="shared" si="12"/>
        <v>-52469.240000000005</v>
      </c>
      <c r="K39" s="30">
        <f t="shared" si="12"/>
        <v>-15482.54</v>
      </c>
      <c r="L39" s="30">
        <f t="shared" si="12"/>
        <v>-23327.32</v>
      </c>
      <c r="M39" s="30">
        <f t="shared" si="12"/>
        <v>-16651.95</v>
      </c>
      <c r="N39" s="30">
        <f>+N40+N43+N50</f>
        <v>-232859.81</v>
      </c>
      <c r="P39" s="42"/>
    </row>
    <row r="40" spans="1:16" ht="18.75" customHeight="1">
      <c r="A40" s="17" t="s">
        <v>69</v>
      </c>
      <c r="B40" s="31">
        <f>B41+B42</f>
        <v>-94719</v>
      </c>
      <c r="C40" s="31">
        <f>C41+C42</f>
        <v>-91218</v>
      </c>
      <c r="D40" s="31">
        <f>D41+D42</f>
        <v>-57348</v>
      </c>
      <c r="E40" s="31">
        <f>E41+E42</f>
        <v>-16263</v>
      </c>
      <c r="F40" s="31">
        <f aca="true" t="shared" si="13" ref="F40:M40">F41+F42</f>
        <v>-45885</v>
      </c>
      <c r="G40" s="31">
        <f t="shared" si="13"/>
        <v>-87792</v>
      </c>
      <c r="H40" s="31">
        <f t="shared" si="13"/>
        <v>-114144</v>
      </c>
      <c r="I40" s="31">
        <f t="shared" si="13"/>
        <v>-53667</v>
      </c>
      <c r="J40" s="31">
        <f t="shared" si="13"/>
        <v>-68937</v>
      </c>
      <c r="K40" s="31">
        <f t="shared" si="13"/>
        <v>-53832</v>
      </c>
      <c r="L40" s="31">
        <f t="shared" si="13"/>
        <v>-41760</v>
      </c>
      <c r="M40" s="31">
        <f t="shared" si="13"/>
        <v>-26076</v>
      </c>
      <c r="N40" s="30">
        <f aca="true" t="shared" si="14" ref="N40:N50">SUM(B40:M40)</f>
        <v>-751641</v>
      </c>
      <c r="P40" s="42"/>
    </row>
    <row r="41" spans="1:16" ht="18.75" customHeight="1">
      <c r="A41" s="13" t="s">
        <v>66</v>
      </c>
      <c r="B41" s="20">
        <f>ROUND(-B9*$D$3,2)</f>
        <v>-94719</v>
      </c>
      <c r="C41" s="20">
        <f>ROUND(-C9*$D$3,2)</f>
        <v>-91218</v>
      </c>
      <c r="D41" s="20">
        <f>ROUND(-D9*$D$3,2)</f>
        <v>-57348</v>
      </c>
      <c r="E41" s="20">
        <f>ROUND(-E9*$D$3,2)</f>
        <v>-16263</v>
      </c>
      <c r="F41" s="20">
        <f aca="true" t="shared" si="15" ref="F41:M41">ROUND(-F9*$D$3,2)</f>
        <v>-45885</v>
      </c>
      <c r="G41" s="20">
        <f t="shared" si="15"/>
        <v>-87792</v>
      </c>
      <c r="H41" s="20">
        <f t="shared" si="15"/>
        <v>-114144</v>
      </c>
      <c r="I41" s="20">
        <f t="shared" si="15"/>
        <v>-53667</v>
      </c>
      <c r="J41" s="20">
        <f t="shared" si="15"/>
        <v>-68937</v>
      </c>
      <c r="K41" s="20">
        <f t="shared" si="15"/>
        <v>-53832</v>
      </c>
      <c r="L41" s="20">
        <f t="shared" si="15"/>
        <v>-41760</v>
      </c>
      <c r="M41" s="20">
        <f t="shared" si="15"/>
        <v>-26076</v>
      </c>
      <c r="N41" s="55">
        <f t="shared" si="14"/>
        <v>-751641</v>
      </c>
      <c r="P41" s="42"/>
    </row>
    <row r="42" spans="1:16" ht="18.75" customHeight="1">
      <c r="A42" s="13" t="s">
        <v>67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5">
        <f>SUM(B42:M42)</f>
        <v>0</v>
      </c>
      <c r="P42" s="42"/>
    </row>
    <row r="43" spans="1:16" ht="18.75" customHeight="1">
      <c r="A43" s="17" t="s">
        <v>70</v>
      </c>
      <c r="B43" s="31">
        <f>SUM(B44:B48)</f>
        <v>0</v>
      </c>
      <c r="C43" s="31">
        <f>SUM(C44:C48)</f>
        <v>0</v>
      </c>
      <c r="D43" s="31">
        <f>SUM(D44:D48)</f>
        <v>0</v>
      </c>
      <c r="E43" s="31">
        <f>SUM(E44:E48)</f>
        <v>0</v>
      </c>
      <c r="F43" s="31">
        <f aca="true" t="shared" si="17" ref="F43:M43">SUM(F44:F48)</f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SUM(N44:N48)</f>
        <v>0</v>
      </c>
      <c r="P43" s="48"/>
    </row>
    <row r="44" spans="1:14" ht="18.75" customHeight="1">
      <c r="A44" s="13" t="s">
        <v>71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72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73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14"/>
        <v>0</v>
      </c>
    </row>
    <row r="47" spans="1:14" ht="18.75" customHeight="1">
      <c r="A47" s="13" t="s">
        <v>74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75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92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96</v>
      </c>
      <c r="B50" s="32">
        <v>67772.95</v>
      </c>
      <c r="C50" s="32">
        <v>117969.5</v>
      </c>
      <c r="D50" s="32">
        <v>4682.39</v>
      </c>
      <c r="E50" s="32">
        <v>2760.87</v>
      </c>
      <c r="F50" s="32">
        <v>111702.63</v>
      </c>
      <c r="G50" s="32">
        <v>19904.37</v>
      </c>
      <c r="H50" s="32">
        <v>55197.35</v>
      </c>
      <c r="I50" s="32">
        <v>56117.18</v>
      </c>
      <c r="J50" s="32">
        <v>16467.76</v>
      </c>
      <c r="K50" s="32">
        <v>38349.46</v>
      </c>
      <c r="L50" s="32">
        <v>18432.68</v>
      </c>
      <c r="M50" s="32">
        <v>9424.05</v>
      </c>
      <c r="N50" s="27">
        <f t="shared" si="14"/>
        <v>518781.19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76</v>
      </c>
      <c r="B52" s="34">
        <f>+B37+B39</f>
        <v>878592</v>
      </c>
      <c r="C52" s="34">
        <f aca="true" t="shared" si="18" ref="C52:M52">+C37+C39</f>
        <v>687510.69</v>
      </c>
      <c r="D52" s="34">
        <f t="shared" si="18"/>
        <v>546740.28</v>
      </c>
      <c r="E52" s="34">
        <f t="shared" si="18"/>
        <v>165575.69</v>
      </c>
      <c r="F52" s="34">
        <f t="shared" si="18"/>
        <v>639779.36</v>
      </c>
      <c r="G52" s="34">
        <f t="shared" si="18"/>
        <v>693726.99</v>
      </c>
      <c r="H52" s="34">
        <f t="shared" si="18"/>
        <v>794327.62</v>
      </c>
      <c r="I52" s="34">
        <f t="shared" si="18"/>
        <v>722164.87</v>
      </c>
      <c r="J52" s="34">
        <f t="shared" si="18"/>
        <v>542422.1</v>
      </c>
      <c r="K52" s="34">
        <f t="shared" si="18"/>
        <v>667101.88</v>
      </c>
      <c r="L52" s="34">
        <f t="shared" si="18"/>
        <v>334347.44</v>
      </c>
      <c r="M52" s="34">
        <f t="shared" si="18"/>
        <v>193190.19</v>
      </c>
      <c r="N52" s="34">
        <f>SUM(B52:M52)</f>
        <v>6865479.11</v>
      </c>
      <c r="P52" s="42"/>
    </row>
    <row r="53" spans="1:16" ht="15" customHeight="1">
      <c r="A53" s="40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7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77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6865479.109999999</v>
      </c>
      <c r="P55" s="42"/>
    </row>
    <row r="56" spans="1:14" ht="18.75" customHeight="1">
      <c r="A56" s="17" t="s">
        <v>78</v>
      </c>
      <c r="B56" s="44">
        <v>134767.99</v>
      </c>
      <c r="C56" s="44">
        <v>129103.99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263871.98</v>
      </c>
    </row>
    <row r="57" spans="1:14" ht="18.75" customHeight="1">
      <c r="A57" s="17" t="s">
        <v>79</v>
      </c>
      <c r="B57" s="44">
        <v>368132.11</v>
      </c>
      <c r="C57" s="44">
        <v>307697.76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675829.87</v>
      </c>
    </row>
    <row r="58" spans="1:14" ht="18.75" customHeight="1">
      <c r="A58" s="17" t="s">
        <v>80</v>
      </c>
      <c r="B58" s="43">
        <v>0</v>
      </c>
      <c r="C58" s="43">
        <v>0</v>
      </c>
      <c r="D58" s="31">
        <v>546740.28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546740.28</v>
      </c>
    </row>
    <row r="59" spans="1:14" ht="18.75" customHeight="1">
      <c r="A59" s="17" t="s">
        <v>81</v>
      </c>
      <c r="B59" s="43">
        <v>0</v>
      </c>
      <c r="C59" s="43">
        <v>0</v>
      </c>
      <c r="D59" s="43">
        <v>0</v>
      </c>
      <c r="E59" s="31">
        <v>137995.03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137995.03</v>
      </c>
    </row>
    <row r="60" spans="1:14" ht="18.75" customHeight="1">
      <c r="A60" s="17" t="s">
        <v>82</v>
      </c>
      <c r="B60" s="43">
        <v>0</v>
      </c>
      <c r="C60" s="43">
        <v>0</v>
      </c>
      <c r="D60" s="43">
        <v>0</v>
      </c>
      <c r="E60" s="43">
        <v>0</v>
      </c>
      <c r="F60" s="31">
        <v>288925.66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288925.66</v>
      </c>
    </row>
    <row r="61" spans="1:14" ht="18.75" customHeight="1">
      <c r="A61" s="17" t="s">
        <v>83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239921.08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239921.08</v>
      </c>
    </row>
    <row r="62" spans="1:14" ht="18.75" customHeight="1">
      <c r="A62" s="17" t="s">
        <v>84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330777.46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330777.46</v>
      </c>
    </row>
    <row r="63" spans="1:14" ht="18.75" customHeight="1">
      <c r="A63" s="17" t="s">
        <v>85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153339.44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153339.44</v>
      </c>
    </row>
    <row r="64" spans="1:14" ht="18.75" customHeight="1">
      <c r="A64" s="17" t="s">
        <v>91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234050.17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234050.17</v>
      </c>
    </row>
    <row r="65" spans="1:14" ht="18.75" customHeight="1">
      <c r="A65" s="17" t="s">
        <v>86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337899.92</v>
      </c>
      <c r="K65" s="43">
        <v>0</v>
      </c>
      <c r="L65" s="43">
        <v>0</v>
      </c>
      <c r="M65" s="43">
        <v>0</v>
      </c>
      <c r="N65" s="34">
        <f t="shared" si="19"/>
        <v>337899.92</v>
      </c>
    </row>
    <row r="66" spans="1:14" ht="18.75" customHeight="1">
      <c r="A66" s="17" t="s">
        <v>87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259187.71</v>
      </c>
      <c r="L66" s="43">
        <v>0</v>
      </c>
      <c r="M66" s="43">
        <v>0</v>
      </c>
      <c r="N66" s="31">
        <f t="shared" si="19"/>
        <v>259187.71</v>
      </c>
    </row>
    <row r="67" spans="1:14" ht="18.75" customHeight="1">
      <c r="A67" s="17" t="s">
        <v>88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178672.94</v>
      </c>
      <c r="M67" s="43">
        <v>0</v>
      </c>
      <c r="N67" s="34">
        <f t="shared" si="19"/>
        <v>178672.94</v>
      </c>
    </row>
    <row r="68" spans="1:14" ht="18.75" customHeight="1">
      <c r="A68" s="17" t="s">
        <v>89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193190.19</v>
      </c>
      <c r="N68" s="31">
        <f t="shared" si="19"/>
        <v>193190.19</v>
      </c>
    </row>
    <row r="69" spans="1:14" ht="18.75" customHeight="1">
      <c r="A69" s="40" t="s">
        <v>90</v>
      </c>
      <c r="B69" s="38">
        <v>375691.9</v>
      </c>
      <c r="C69" s="38">
        <v>250708.95</v>
      </c>
      <c r="D69" s="43">
        <v>0</v>
      </c>
      <c r="E69" s="38">
        <v>27580.66</v>
      </c>
      <c r="F69" s="38">
        <v>350853.7</v>
      </c>
      <c r="G69" s="38">
        <v>453805.91</v>
      </c>
      <c r="H69" s="38">
        <v>310210.71</v>
      </c>
      <c r="I69" s="38">
        <v>488114.7</v>
      </c>
      <c r="J69" s="38">
        <v>204522.18</v>
      </c>
      <c r="K69" s="38">
        <v>407914.17</v>
      </c>
      <c r="L69" s="38">
        <v>155674.5</v>
      </c>
      <c r="M69" s="43">
        <v>0</v>
      </c>
      <c r="N69" s="38">
        <f>SUM(B69:M69)</f>
        <v>3025077.3800000004</v>
      </c>
    </row>
    <row r="70" spans="1:14" ht="17.25" customHeight="1">
      <c r="A70" s="61"/>
      <c r="B70" s="62">
        <v>0</v>
      </c>
      <c r="C70" s="62">
        <v>0</v>
      </c>
      <c r="D70" s="62">
        <v>0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/>
      <c r="K70" s="62"/>
      <c r="L70" s="62">
        <v>0</v>
      </c>
      <c r="M70" s="62">
        <v>0</v>
      </c>
      <c r="N70" s="62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95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3">
        <v>1.9471129433048109</v>
      </c>
      <c r="C73" s="53">
        <v>1.9278208792173466</v>
      </c>
      <c r="D73" s="53">
        <v>0</v>
      </c>
      <c r="E73" s="53">
        <v>0</v>
      </c>
      <c r="F73" s="43">
        <v>0</v>
      </c>
      <c r="G73" s="43">
        <v>0</v>
      </c>
      <c r="H73" s="53">
        <v>0</v>
      </c>
      <c r="I73" s="53">
        <v>0</v>
      </c>
      <c r="J73" s="53">
        <v>0</v>
      </c>
      <c r="K73" s="43">
        <v>0</v>
      </c>
      <c r="L73" s="53">
        <v>0</v>
      </c>
      <c r="M73" s="53">
        <v>0</v>
      </c>
      <c r="N73" s="34"/>
    </row>
    <row r="74" spans="1:14" ht="18.75" customHeight="1">
      <c r="A74" s="17" t="s">
        <v>25</v>
      </c>
      <c r="B74" s="53">
        <v>1.6940000094338734</v>
      </c>
      <c r="C74" s="53">
        <v>1.5929268636643494</v>
      </c>
      <c r="D74" s="53">
        <v>0</v>
      </c>
      <c r="E74" s="53">
        <v>0</v>
      </c>
      <c r="F74" s="43">
        <v>0</v>
      </c>
      <c r="G74" s="43">
        <v>0</v>
      </c>
      <c r="H74" s="53">
        <v>0</v>
      </c>
      <c r="I74" s="53">
        <v>0</v>
      </c>
      <c r="J74" s="53">
        <v>0</v>
      </c>
      <c r="K74" s="43">
        <v>0</v>
      </c>
      <c r="L74" s="53">
        <v>0</v>
      </c>
      <c r="M74" s="53">
        <v>0</v>
      </c>
      <c r="N74" s="34"/>
    </row>
    <row r="75" spans="1:14" ht="18.75" customHeight="1">
      <c r="A75" s="17" t="s">
        <v>49</v>
      </c>
      <c r="B75" s="53">
        <v>0</v>
      </c>
      <c r="C75" s="53">
        <v>0</v>
      </c>
      <c r="D75" s="24">
        <v>1.5792000010538436</v>
      </c>
      <c r="E75" s="53">
        <v>0</v>
      </c>
      <c r="F75" s="43">
        <v>0</v>
      </c>
      <c r="G75" s="43">
        <v>0</v>
      </c>
      <c r="H75" s="53">
        <v>0</v>
      </c>
      <c r="I75" s="53">
        <v>0</v>
      </c>
      <c r="J75" s="53">
        <v>0</v>
      </c>
      <c r="K75" s="43">
        <v>0</v>
      </c>
      <c r="L75" s="53">
        <v>0</v>
      </c>
      <c r="M75" s="53">
        <v>0</v>
      </c>
      <c r="N75" s="31"/>
    </row>
    <row r="76" spans="1:14" ht="18.75" customHeight="1">
      <c r="A76" s="17" t="s">
        <v>52</v>
      </c>
      <c r="B76" s="53">
        <v>0</v>
      </c>
      <c r="C76" s="53">
        <v>0</v>
      </c>
      <c r="D76" s="53">
        <v>0</v>
      </c>
      <c r="E76" s="53">
        <v>1.9566000546298827</v>
      </c>
      <c r="F76" s="43">
        <v>0</v>
      </c>
      <c r="G76" s="43">
        <v>0</v>
      </c>
      <c r="H76" s="53">
        <v>0</v>
      </c>
      <c r="I76" s="53">
        <v>0</v>
      </c>
      <c r="J76" s="53">
        <v>0</v>
      </c>
      <c r="K76" s="43">
        <v>0</v>
      </c>
      <c r="L76" s="53">
        <v>0</v>
      </c>
      <c r="M76" s="53">
        <v>0</v>
      </c>
      <c r="N76" s="34"/>
    </row>
    <row r="77" spans="1:14" ht="18.75" customHeight="1">
      <c r="A77" s="17" t="s">
        <v>53</v>
      </c>
      <c r="B77" s="53">
        <v>0</v>
      </c>
      <c r="C77" s="53">
        <v>0</v>
      </c>
      <c r="D77" s="53">
        <v>0</v>
      </c>
      <c r="E77" s="53">
        <v>0</v>
      </c>
      <c r="F77" s="53">
        <v>1.8176000063335234</v>
      </c>
      <c r="G77" s="43">
        <v>0</v>
      </c>
      <c r="H77" s="53">
        <v>0</v>
      </c>
      <c r="I77" s="53">
        <v>0</v>
      </c>
      <c r="J77" s="53">
        <v>0</v>
      </c>
      <c r="K77" s="43">
        <v>0</v>
      </c>
      <c r="L77" s="53">
        <v>0</v>
      </c>
      <c r="M77" s="53">
        <v>0</v>
      </c>
      <c r="N77" s="31"/>
    </row>
    <row r="78" spans="1:14" ht="18.75" customHeight="1">
      <c r="A78" s="17" t="s">
        <v>54</v>
      </c>
      <c r="B78" s="53">
        <v>0</v>
      </c>
      <c r="C78" s="53">
        <v>0</v>
      </c>
      <c r="D78" s="53">
        <v>0</v>
      </c>
      <c r="E78" s="53">
        <v>0</v>
      </c>
      <c r="F78" s="43">
        <v>0</v>
      </c>
      <c r="G78" s="53">
        <v>1.4482999916328814</v>
      </c>
      <c r="H78" s="53">
        <v>0</v>
      </c>
      <c r="I78" s="53">
        <v>0</v>
      </c>
      <c r="J78" s="53">
        <v>0</v>
      </c>
      <c r="K78" s="43">
        <v>0</v>
      </c>
      <c r="L78" s="53">
        <v>0</v>
      </c>
      <c r="M78" s="53">
        <v>0</v>
      </c>
      <c r="N78" s="34"/>
    </row>
    <row r="79" spans="1:14" ht="18.75" customHeight="1">
      <c r="A79" s="17" t="s">
        <v>56</v>
      </c>
      <c r="B79" s="53">
        <v>0</v>
      </c>
      <c r="C79" s="53">
        <v>0</v>
      </c>
      <c r="D79" s="53">
        <v>0</v>
      </c>
      <c r="E79" s="53">
        <v>0</v>
      </c>
      <c r="F79" s="43">
        <v>0</v>
      </c>
      <c r="G79" s="43">
        <v>0</v>
      </c>
      <c r="H79" s="53">
        <v>1.7036994591641341</v>
      </c>
      <c r="I79" s="53">
        <v>0</v>
      </c>
      <c r="J79" s="53">
        <v>0</v>
      </c>
      <c r="K79" s="43">
        <v>0</v>
      </c>
      <c r="L79" s="53">
        <v>0</v>
      </c>
      <c r="M79" s="53">
        <v>0</v>
      </c>
      <c r="N79" s="34"/>
    </row>
    <row r="80" spans="1:14" ht="18.75" customHeight="1">
      <c r="A80" s="17" t="s">
        <v>55</v>
      </c>
      <c r="B80" s="53">
        <v>0</v>
      </c>
      <c r="C80" s="53">
        <v>0</v>
      </c>
      <c r="D80" s="53">
        <v>0</v>
      </c>
      <c r="E80" s="53">
        <v>0</v>
      </c>
      <c r="F80" s="43">
        <v>0</v>
      </c>
      <c r="G80" s="43">
        <v>0</v>
      </c>
      <c r="H80" s="53">
        <v>1.6205999730776237</v>
      </c>
      <c r="I80" s="53">
        <v>0</v>
      </c>
      <c r="J80" s="53">
        <v>0</v>
      </c>
      <c r="K80" s="43">
        <v>0</v>
      </c>
      <c r="L80" s="53">
        <v>0</v>
      </c>
      <c r="M80" s="53">
        <v>0</v>
      </c>
      <c r="N80" s="34"/>
    </row>
    <row r="81" spans="1:14" ht="18.75" customHeight="1">
      <c r="A81" s="17" t="s">
        <v>57</v>
      </c>
      <c r="B81" s="53">
        <v>0</v>
      </c>
      <c r="C81" s="53">
        <v>0</v>
      </c>
      <c r="D81" s="53">
        <v>0</v>
      </c>
      <c r="E81" s="53">
        <v>0</v>
      </c>
      <c r="F81" s="43">
        <v>0</v>
      </c>
      <c r="G81" s="43">
        <v>0</v>
      </c>
      <c r="H81" s="53">
        <v>0</v>
      </c>
      <c r="I81" s="53">
        <v>1.6409026946551486</v>
      </c>
      <c r="J81" s="53">
        <v>0</v>
      </c>
      <c r="K81" s="43">
        <v>0</v>
      </c>
      <c r="L81" s="53">
        <v>0</v>
      </c>
      <c r="M81" s="53">
        <v>0</v>
      </c>
      <c r="N81" s="31"/>
    </row>
    <row r="82" spans="1:14" ht="18.75" customHeight="1">
      <c r="A82" s="17" t="s">
        <v>58</v>
      </c>
      <c r="B82" s="53">
        <v>0</v>
      </c>
      <c r="C82" s="53">
        <v>0</v>
      </c>
      <c r="D82" s="53">
        <v>0</v>
      </c>
      <c r="E82" s="53">
        <v>0</v>
      </c>
      <c r="F82" s="43">
        <v>0</v>
      </c>
      <c r="G82" s="43">
        <v>0</v>
      </c>
      <c r="H82" s="53">
        <v>0</v>
      </c>
      <c r="I82" s="53">
        <v>0</v>
      </c>
      <c r="J82" s="53">
        <v>1.8492000049735469</v>
      </c>
      <c r="K82" s="43">
        <v>0</v>
      </c>
      <c r="L82" s="53">
        <v>0</v>
      </c>
      <c r="M82" s="53">
        <v>0</v>
      </c>
      <c r="N82" s="34"/>
    </row>
    <row r="83" spans="1:14" ht="18.75" customHeight="1">
      <c r="A83" s="17" t="s">
        <v>24</v>
      </c>
      <c r="B83" s="53">
        <v>0</v>
      </c>
      <c r="C83" s="53">
        <v>0</v>
      </c>
      <c r="D83" s="53">
        <v>0</v>
      </c>
      <c r="E83" s="53">
        <v>0</v>
      </c>
      <c r="F83" s="43">
        <v>0</v>
      </c>
      <c r="G83" s="43">
        <v>0</v>
      </c>
      <c r="H83" s="53">
        <v>0</v>
      </c>
      <c r="I83" s="53">
        <v>0</v>
      </c>
      <c r="J83" s="53">
        <v>0</v>
      </c>
      <c r="K83" s="24">
        <v>1.7678999945609806</v>
      </c>
      <c r="L83" s="53">
        <v>0</v>
      </c>
      <c r="M83" s="53">
        <v>0</v>
      </c>
      <c r="N83" s="31"/>
    </row>
    <row r="84" spans="1:14" ht="18.75" customHeight="1">
      <c r="A84" s="17" t="s">
        <v>59</v>
      </c>
      <c r="B84" s="53">
        <v>0</v>
      </c>
      <c r="C84" s="53">
        <v>0</v>
      </c>
      <c r="D84" s="53">
        <v>0</v>
      </c>
      <c r="E84" s="53">
        <v>0</v>
      </c>
      <c r="F84" s="43">
        <v>0</v>
      </c>
      <c r="G84" s="4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2.0971472797312276</v>
      </c>
      <c r="M84" s="53">
        <v>0</v>
      </c>
      <c r="N84" s="34"/>
    </row>
    <row r="85" spans="1:14" ht="18.75" customHeight="1">
      <c r="A85" s="40" t="s">
        <v>60</v>
      </c>
      <c r="B85" s="54">
        <v>0</v>
      </c>
      <c r="C85" s="54">
        <v>0</v>
      </c>
      <c r="D85" s="54">
        <v>0</v>
      </c>
      <c r="E85" s="54">
        <v>0</v>
      </c>
      <c r="F85" s="54">
        <v>0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8">
        <v>2.0890000099551025</v>
      </c>
      <c r="N85" s="59"/>
    </row>
    <row r="86" spans="1:10" ht="44.25" customHeight="1">
      <c r="A86" s="67" t="s">
        <v>97</v>
      </c>
      <c r="B86" s="67"/>
      <c r="C86" s="67"/>
      <c r="D86" s="67"/>
      <c r="E86" s="67"/>
      <c r="F86" s="67"/>
      <c r="G86" s="67"/>
      <c r="H86" s="67"/>
      <c r="I86" s="67"/>
      <c r="J86" s="67"/>
    </row>
    <row r="89" ht="14.25">
      <c r="B89" s="49"/>
    </row>
    <row r="90" ht="14.25">
      <c r="H90" s="50"/>
    </row>
    <row r="91" ht="14.25"/>
    <row r="92" spans="8:11" ht="14.25">
      <c r="H92" s="51"/>
      <c r="I92" s="52"/>
      <c r="J92" s="52"/>
      <c r="K92" s="52"/>
    </row>
  </sheetData>
  <sheetProtection/>
  <mergeCells count="7">
    <mergeCell ref="A86:J86"/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2014-08-28T17:19:00Z</dcterms:modified>
  <cp:category/>
  <cp:version/>
  <cp:contentType/>
  <cp:contentStatus/>
</cp:coreProperties>
</file>