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F100" i="8"/>
  <c r="K100" s="1"/>
  <c r="K99"/>
  <c r="K83"/>
  <c r="K81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B20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C68"/>
  <c r="D68"/>
  <c r="E68"/>
  <c r="F68"/>
  <c r="G68"/>
  <c r="H68"/>
  <c r="I68"/>
  <c r="J68"/>
  <c r="K69"/>
  <c r="K70"/>
  <c r="K71"/>
  <c r="K74"/>
  <c r="K76"/>
  <c r="K77"/>
  <c r="K78"/>
  <c r="K79"/>
  <c r="K80"/>
  <c r="K82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105"/>
  <c r="K106"/>
  <c r="K110"/>
  <c r="K111"/>
  <c r="K112"/>
  <c r="K113"/>
  <c r="K114"/>
  <c r="K115"/>
  <c r="K116"/>
  <c r="K117"/>
  <c r="K118"/>
  <c r="K119"/>
  <c r="K120"/>
  <c r="K121"/>
  <c r="K122"/>
  <c r="K68" l="1"/>
  <c r="J60"/>
  <c r="H60"/>
  <c r="F60"/>
  <c r="D60"/>
  <c r="K20"/>
  <c r="H8"/>
  <c r="H7" s="1"/>
  <c r="H49" s="1"/>
  <c r="H48" s="1"/>
  <c r="F8"/>
  <c r="F7" s="1"/>
  <c r="F49" s="1"/>
  <c r="F48" s="1"/>
  <c r="D8"/>
  <c r="D7" s="1"/>
  <c r="D49" s="1"/>
  <c r="D48" s="1"/>
  <c r="B8"/>
  <c r="K98"/>
  <c r="K62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K61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K16"/>
  <c r="K19"/>
  <c r="K60" l="1"/>
  <c r="J47"/>
  <c r="J97"/>
  <c r="J96" s="1"/>
  <c r="J123" s="1"/>
  <c r="C48"/>
  <c r="K8"/>
  <c r="K7" s="1"/>
  <c r="B48"/>
  <c r="K49"/>
  <c r="B47" l="1"/>
  <c r="K48"/>
  <c r="B97"/>
  <c r="C97"/>
  <c r="C96" s="1"/>
  <c r="C107" s="1"/>
  <c r="K107" s="1"/>
  <c r="K104" s="1"/>
  <c r="C47"/>
  <c r="K97" l="1"/>
  <c r="B96"/>
  <c r="K96" s="1"/>
  <c r="K47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<sst xmlns="http://schemas.openxmlformats.org/spreadsheetml/2006/main" count="127" uniqueCount="127">
  <si>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</si>
  <si>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</si>
  <si>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</si>
  <si>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</si>
  <si>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</si>
  <si>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</si>
  <si>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</si>
  <si>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</si>
  <si>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</si>
  <si>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</si>
  <si>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</si>
  <si>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</si>
  <si>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</si>
  <si>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</si>
  <si>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</si>
  <si>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</si>
  <si>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</si>
  <si>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</si>
  <si>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</si>
  <si>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</si>
  <si>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</si>
  <si>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</si>
  <si>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</si>
  <si>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</si>
  <si>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</si>
  <si>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</si>
  <si>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</si>
  <si>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</si>
  <si>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</si>
  <si>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</si>
  <si>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</si>
  <si>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</si>
  <si>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</si>
  <si>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</si>
  <si>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</si>
  <si>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</si>
  <si>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</si>
  <si>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</si>
  <si>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</si>
  <si>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</si>
  <si>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</si>
  <si>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</si>
  <si>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</si>
  <si>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</si>
  <si>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</si>
  <si>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</si>
  <si>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</si>
  <si>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</si>
  <si>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</si>
  <si>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</si>
  <si>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</si>
  <si>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</si>
  <si>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</si>
  <si>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</si>
  <si>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</si>
  <si>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</si>
  <si>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</si>
  <si>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</si>
  <si>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</si>
  <si>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</si>
  <si>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</si>
  <si>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</si>
  <si>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</si>
  <si>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</si>
  <si>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</si>
  <si>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</si>
  <si>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</si>
  <si>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</si>
  <si>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</si>
  <si>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</si>
  <si>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</si>
  <si>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</si>
  <si>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</si>
  <si>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</si>
  <si>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</si>
  <si>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</si>
  <si>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</si>
  <si>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</si>
  <si>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</si>
  <si>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</si>
  <si>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</si>
  <si>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</si>
  <si>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</si>
  <si>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</si>
  <si>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</si>
  <si>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</si>
  <si>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</si>
  <si>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</si>
  <si>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</si>
  <si>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</si>
  <si>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</si>
  <si>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</si>
  <si>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</si>
  <si>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</si>
  <si>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</si>
  <si>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</si>
  <si>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</si>
  <si>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</si>
  <si>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</si>
  <si>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</si>
  <si>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</si>
  <si>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</si>
  <si>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</si>
  <si>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</si>
  <si>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</si>
  <si>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</si>
  <si>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</si>
  <si>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</si>
  <si>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</si>
  <si>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</si>
  <si>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</si>
  <si>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</si>
  <si>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</si>
  <si>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</si>
  <si>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</si>
  <si>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</si>
  <si>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</si>
  <si>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</si>
  <si>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</si>
  <si>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</si>
  <si>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</si>
  <si>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</si>
  <si>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</si>
  <si>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</si>
  <si>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</si>
  <si>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</si>
  <si>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08/02/14 - VENCIMENTO 14/02/14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</si>
</sst>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330273</v>
      </c>
      <c r="C7" s="9">
        <f t="shared" si="0"/>
        <v>432207</v>
      </c>
      <c r="D7" s="9">
        <f t="shared" si="0"/>
        <v>482395</v>
      </c>
      <c r="E7" s="9">
        <f t="shared" si="0"/>
        <v>275544</v>
      </c>
      <c r="F7" s="9">
        <f t="shared" si="0"/>
        <v>447168</v>
      </c>
      <c r="G7" s="9">
        <f t="shared" si="0"/>
        <v>662164</v>
      </c>
      <c r="H7" s="9">
        <f t="shared" si="0"/>
        <v>264762</v>
      </c>
      <c r="I7" s="9">
        <f t="shared" si="0"/>
        <v>60966</v>
      </c>
      <c r="J7" s="9">
        <f t="shared" si="0"/>
        <v>174828</v>
      </c>
      <c r="K7" s="9">
        <f t="shared" si="0"/>
        <v>3130307</v>
      </c>
      <c r="L7" s="55"/>
    </row>
    <row r="8" spans="1:13" ht="17.25" customHeight="1">
      <c r="A8" s="10" t="s">
        <v>125</v>
      </c>
      <c r="B8" s="11">
        <f>B9+B12+B16</f>
        <v>196588</v>
      </c>
      <c r="C8" s="11">
        <f t="shared" ref="C8:J8" si="1">C9+C12+C16</f>
        <v>264860</v>
      </c>
      <c r="D8" s="11">
        <f t="shared" si="1"/>
        <v>280355</v>
      </c>
      <c r="E8" s="11">
        <f t="shared" si="1"/>
        <v>165538</v>
      </c>
      <c r="F8" s="11">
        <f t="shared" si="1"/>
        <v>247878</v>
      </c>
      <c r="G8" s="11">
        <f t="shared" si="1"/>
        <v>356547</v>
      </c>
      <c r="H8" s="11">
        <f t="shared" si="1"/>
        <v>165554</v>
      </c>
      <c r="I8" s="11">
        <f t="shared" si="1"/>
        <v>33180</v>
      </c>
      <c r="J8" s="11">
        <f t="shared" si="1"/>
        <v>99884</v>
      </c>
      <c r="K8" s="11">
        <f>SUM(B8:J8)</f>
        <v>1810384</v>
      </c>
    </row>
    <row r="9" spans="1:13" ht="17.25" customHeight="1">
      <c r="A9" s="15" t="s">
        <v>17</v>
      </c>
      <c r="B9" s="13">
        <f>+B10+B11</f>
        <v>41271</v>
      </c>
      <c r="C9" s="13">
        <f t="shared" ref="C9:J9" si="2">+C10+C11</f>
        <v>56685</v>
      </c>
      <c r="D9" s="13">
        <f t="shared" si="2"/>
        <v>56643</v>
      </c>
      <c r="E9" s="13">
        <f t="shared" si="2"/>
        <v>33976</v>
      </c>
      <c r="F9" s="13">
        <f t="shared" si="2"/>
        <v>42730</v>
      </c>
      <c r="G9" s="13">
        <f t="shared" si="2"/>
        <v>46972</v>
      </c>
      <c r="H9" s="13">
        <f t="shared" si="2"/>
        <v>37368</v>
      </c>
      <c r="I9" s="13">
        <f t="shared" si="2"/>
        <v>8523</v>
      </c>
      <c r="J9" s="13">
        <f t="shared" si="2"/>
        <v>18454</v>
      </c>
      <c r="K9" s="11">
        <f>SUM(B9:J9)</f>
        <v>342622</v>
      </c>
    </row>
    <row r="10" spans="1:13" ht="17.25" customHeight="1">
      <c r="A10" s="31" t="s">
        <v>18</v>
      </c>
      <c r="B10" s="13">
        <v>41271</v>
      </c>
      <c r="C10" s="13">
        <v>56685</v>
      </c>
      <c r="D10" s="13">
        <v>56643</v>
      </c>
      <c r="E10" s="13">
        <v>33976</v>
      </c>
      <c r="F10" s="13">
        <v>42730</v>
      </c>
      <c r="G10" s="13">
        <v>46972</v>
      </c>
      <c r="H10" s="13">
        <v>37368</v>
      </c>
      <c r="I10" s="13">
        <v>8523</v>
      </c>
      <c r="J10" s="13">
        <v>18454</v>
      </c>
      <c r="K10" s="11">
        <f>SUM(B10:J10)</f>
        <v>342622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153954</v>
      </c>
      <c r="C12" s="17">
        <f t="shared" si="3"/>
        <v>206312</v>
      </c>
      <c r="D12" s="17">
        <f t="shared" si="3"/>
        <v>221911</v>
      </c>
      <c r="E12" s="17">
        <f t="shared" si="3"/>
        <v>130399</v>
      </c>
      <c r="F12" s="17">
        <f t="shared" si="3"/>
        <v>203329</v>
      </c>
      <c r="G12" s="17">
        <f t="shared" si="3"/>
        <v>307007</v>
      </c>
      <c r="H12" s="17">
        <f t="shared" si="3"/>
        <v>126994</v>
      </c>
      <c r="I12" s="17">
        <f t="shared" si="3"/>
        <v>24370</v>
      </c>
      <c r="J12" s="17">
        <f t="shared" si="3"/>
        <v>80784</v>
      </c>
      <c r="K12" s="11">
        <f t="shared" ref="K12:K27" si="4">SUM(B12:J12)</f>
        <v>1455060</v>
      </c>
    </row>
    <row r="13" spans="1:13" ht="17.25" customHeight="1">
      <c r="A13" s="14" t="s">
        <v>20</v>
      </c>
      <c r="B13" s="13">
        <v>77768</v>
      </c>
      <c r="C13" s="13">
        <v>112224</v>
      </c>
      <c r="D13" s="13">
        <v>121984</v>
      </c>
      <c r="E13" s="13">
        <v>70353</v>
      </c>
      <c r="F13" s="13">
        <v>106469</v>
      </c>
      <c r="G13" s="13">
        <v>152083</v>
      </c>
      <c r="H13" s="13">
        <v>62265</v>
      </c>
      <c r="I13" s="13">
        <v>14408</v>
      </c>
      <c r="J13" s="13">
        <v>44322</v>
      </c>
      <c r="K13" s="11">
        <f t="shared" si="4"/>
        <v>761876</v>
      </c>
      <c r="L13" s="55"/>
      <c r="M13" s="56"/>
    </row>
    <row r="14" spans="1:13" ht="17.25" customHeight="1">
      <c r="A14" s="14" t="s">
        <v>21</v>
      </c>
      <c r="B14" s="13">
        <v>71717</v>
      </c>
      <c r="C14" s="13">
        <v>87760</v>
      </c>
      <c r="D14" s="13">
        <v>93684</v>
      </c>
      <c r="E14" s="13">
        <v>56554</v>
      </c>
      <c r="F14" s="13">
        <v>91288</v>
      </c>
      <c r="G14" s="13">
        <v>148351</v>
      </c>
      <c r="H14" s="13">
        <v>61159</v>
      </c>
      <c r="I14" s="13">
        <v>9125</v>
      </c>
      <c r="J14" s="13">
        <v>34180</v>
      </c>
      <c r="K14" s="11">
        <f t="shared" si="4"/>
        <v>653818</v>
      </c>
      <c r="L14" s="55"/>
    </row>
    <row r="15" spans="1:13" ht="17.25" customHeight="1">
      <c r="A15" s="14" t="s">
        <v>22</v>
      </c>
      <c r="B15" s="13">
        <v>4469</v>
      </c>
      <c r="C15" s="13">
        <v>6328</v>
      </c>
      <c r="D15" s="13">
        <v>6243</v>
      </c>
      <c r="E15" s="13">
        <v>3492</v>
      </c>
      <c r="F15" s="13">
        <v>5572</v>
      </c>
      <c r="G15" s="13">
        <v>6573</v>
      </c>
      <c r="H15" s="13">
        <v>3570</v>
      </c>
      <c r="I15" s="13">
        <v>837</v>
      </c>
      <c r="J15" s="13">
        <v>2282</v>
      </c>
      <c r="K15" s="11">
        <f t="shared" si="4"/>
        <v>39366</v>
      </c>
    </row>
    <row r="16" spans="1:13" ht="17.25" customHeight="1">
      <c r="A16" s="15" t="s">
        <v>121</v>
      </c>
      <c r="B16" s="13">
        <f>B17+B18+B19</f>
        <v>1363</v>
      </c>
      <c r="C16" s="13">
        <f t="shared" ref="C16:J16" si="5">C17+C18+C19</f>
        <v>1863</v>
      </c>
      <c r="D16" s="13">
        <f t="shared" si="5"/>
        <v>1801</v>
      </c>
      <c r="E16" s="13">
        <f t="shared" si="5"/>
        <v>1163</v>
      </c>
      <c r="F16" s="13">
        <f t="shared" si="5"/>
        <v>1819</v>
      </c>
      <c r="G16" s="13">
        <f t="shared" si="5"/>
        <v>2568</v>
      </c>
      <c r="H16" s="13">
        <f t="shared" si="5"/>
        <v>1192</v>
      </c>
      <c r="I16" s="13">
        <f t="shared" si="5"/>
        <v>287</v>
      </c>
      <c r="J16" s="13">
        <f t="shared" si="5"/>
        <v>646</v>
      </c>
      <c r="K16" s="11">
        <f t="shared" si="4"/>
        <v>12702</v>
      </c>
    </row>
    <row r="17" spans="1:12" ht="17.25" customHeight="1">
      <c r="A17" s="14" t="s">
        <v>122</v>
      </c>
      <c r="B17" s="13">
        <v>1348</v>
      </c>
      <c r="C17" s="13">
        <v>1816</v>
      </c>
      <c r="D17" s="13">
        <v>1762</v>
      </c>
      <c r="E17" s="13">
        <v>1118</v>
      </c>
      <c r="F17" s="13">
        <v>1743</v>
      </c>
      <c r="G17" s="13">
        <v>2503</v>
      </c>
      <c r="H17" s="13">
        <v>1171</v>
      </c>
      <c r="I17" s="13">
        <v>285</v>
      </c>
      <c r="J17" s="13">
        <v>633</v>
      </c>
      <c r="K17" s="11">
        <f t="shared" si="4"/>
        <v>12379</v>
      </c>
    </row>
    <row r="18" spans="1:12" ht="17.25" customHeight="1">
      <c r="A18" s="14" t="s">
        <v>123</v>
      </c>
      <c r="B18" s="13">
        <v>15</v>
      </c>
      <c r="C18" s="13">
        <v>47</v>
      </c>
      <c r="D18" s="13">
        <v>39</v>
      </c>
      <c r="E18" s="13">
        <v>45</v>
      </c>
      <c r="F18" s="13">
        <v>76</v>
      </c>
      <c r="G18" s="13">
        <v>65</v>
      </c>
      <c r="H18" s="13">
        <v>21</v>
      </c>
      <c r="I18" s="13">
        <v>2</v>
      </c>
      <c r="J18" s="13">
        <v>13</v>
      </c>
      <c r="K18" s="11">
        <f t="shared" si="4"/>
        <v>323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108604</v>
      </c>
      <c r="C20" s="11">
        <f t="shared" ref="C20:J20" si="6">+C21+C22+C23</f>
        <v>130256</v>
      </c>
      <c r="D20" s="11">
        <f t="shared" si="6"/>
        <v>154629</v>
      </c>
      <c r="E20" s="11">
        <f t="shared" si="6"/>
        <v>85644</v>
      </c>
      <c r="F20" s="11">
        <f t="shared" si="6"/>
        <v>165534</v>
      </c>
      <c r="G20" s="11">
        <f t="shared" si="6"/>
        <v>271499</v>
      </c>
      <c r="H20" s="11">
        <f t="shared" si="6"/>
        <v>81428</v>
      </c>
      <c r="I20" s="11">
        <f t="shared" si="6"/>
        <v>20373</v>
      </c>
      <c r="J20" s="11">
        <f t="shared" si="6"/>
        <v>53815</v>
      </c>
      <c r="K20" s="11">
        <f t="shared" si="4"/>
        <v>1071782</v>
      </c>
    </row>
    <row r="21" spans="1:12" ht="17.25" customHeight="1">
      <c r="A21" s="12" t="s">
        <v>24</v>
      </c>
      <c r="B21" s="13">
        <v>61173</v>
      </c>
      <c r="C21" s="13">
        <v>79604</v>
      </c>
      <c r="D21" s="13">
        <v>94314</v>
      </c>
      <c r="E21" s="13">
        <v>51477</v>
      </c>
      <c r="F21" s="13">
        <v>95256</v>
      </c>
      <c r="G21" s="13">
        <v>144082</v>
      </c>
      <c r="H21" s="13">
        <v>46002</v>
      </c>
      <c r="I21" s="13">
        <v>13123</v>
      </c>
      <c r="J21" s="13">
        <v>31938</v>
      </c>
      <c r="K21" s="11">
        <f t="shared" si="4"/>
        <v>616969</v>
      </c>
      <c r="L21" s="55"/>
    </row>
    <row r="22" spans="1:12" ht="17.25" customHeight="1">
      <c r="A22" s="12" t="s">
        <v>25</v>
      </c>
      <c r="B22" s="13">
        <v>44771</v>
      </c>
      <c r="C22" s="13">
        <v>47480</v>
      </c>
      <c r="D22" s="13">
        <v>56772</v>
      </c>
      <c r="E22" s="13">
        <v>32410</v>
      </c>
      <c r="F22" s="13">
        <v>66620</v>
      </c>
      <c r="G22" s="13">
        <v>122531</v>
      </c>
      <c r="H22" s="13">
        <v>33694</v>
      </c>
      <c r="I22" s="13">
        <v>6743</v>
      </c>
      <c r="J22" s="13">
        <v>20510</v>
      </c>
      <c r="K22" s="11">
        <f t="shared" si="4"/>
        <v>431531</v>
      </c>
      <c r="L22" s="55"/>
    </row>
    <row r="23" spans="1:12" ht="17.25" customHeight="1">
      <c r="A23" s="12" t="s">
        <v>26</v>
      </c>
      <c r="B23" s="13">
        <v>2660</v>
      </c>
      <c r="C23" s="13">
        <v>3172</v>
      </c>
      <c r="D23" s="13">
        <v>3543</v>
      </c>
      <c r="E23" s="13">
        <v>1757</v>
      </c>
      <c r="F23" s="13">
        <v>3658</v>
      </c>
      <c r="G23" s="13">
        <v>4886</v>
      </c>
      <c r="H23" s="13">
        <v>1732</v>
      </c>
      <c r="I23" s="13">
        <v>507</v>
      </c>
      <c r="J23" s="13">
        <v>1367</v>
      </c>
      <c r="K23" s="11">
        <f t="shared" si="4"/>
        <v>23282</v>
      </c>
    </row>
    <row r="24" spans="1:12" ht="17.25" customHeight="1">
      <c r="A24" s="16" t="s">
        <v>27</v>
      </c>
      <c r="B24" s="13">
        <v>25081</v>
      </c>
      <c r="C24" s="13">
        <v>37091</v>
      </c>
      <c r="D24" s="13">
        <v>47411</v>
      </c>
      <c r="E24" s="13">
        <v>24362</v>
      </c>
      <c r="F24" s="13">
        <v>33756</v>
      </c>
      <c r="G24" s="13">
        <v>34118</v>
      </c>
      <c r="H24" s="13">
        <v>15663</v>
      </c>
      <c r="I24" s="13">
        <v>7413</v>
      </c>
      <c r="J24" s="13">
        <v>21129</v>
      </c>
      <c r="K24" s="11">
        <f t="shared" si="4"/>
        <v>246024</v>
      </c>
    </row>
    <row r="25" spans="1:12" ht="17.25" customHeight="1">
      <c r="A25" s="12" t="s">
        <v>28</v>
      </c>
      <c r="B25" s="13">
        <v>16052</v>
      </c>
      <c r="C25" s="13">
        <v>23738</v>
      </c>
      <c r="D25" s="13">
        <v>30343</v>
      </c>
      <c r="E25" s="13">
        <v>15592</v>
      </c>
      <c r="F25" s="13">
        <v>21604</v>
      </c>
      <c r="G25" s="13">
        <v>21836</v>
      </c>
      <c r="H25" s="13">
        <v>10024</v>
      </c>
      <c r="I25" s="13">
        <v>4744</v>
      </c>
      <c r="J25" s="13">
        <v>13523</v>
      </c>
      <c r="K25" s="11">
        <f t="shared" si="4"/>
        <v>157456</v>
      </c>
      <c r="L25" s="55"/>
    </row>
    <row r="26" spans="1:12" ht="17.25" customHeight="1">
      <c r="A26" s="12" t="s">
        <v>29</v>
      </c>
      <c r="B26" s="13">
        <v>9029</v>
      </c>
      <c r="C26" s="13">
        <v>13353</v>
      </c>
      <c r="D26" s="13">
        <v>17068</v>
      </c>
      <c r="E26" s="13">
        <v>8770</v>
      </c>
      <c r="F26" s="13">
        <v>12152</v>
      </c>
      <c r="G26" s="13">
        <v>12282</v>
      </c>
      <c r="H26" s="13">
        <v>5639</v>
      </c>
      <c r="I26" s="13">
        <v>2669</v>
      </c>
      <c r="J26" s="13">
        <v>7606</v>
      </c>
      <c r="K26" s="11">
        <f t="shared" si="4"/>
        <v>88568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2117</v>
      </c>
      <c r="I27" s="11">
        <v>0</v>
      </c>
      <c r="J27" s="11">
        <v>0</v>
      </c>
      <c r="K27" s="11">
        <f t="shared" si="4"/>
        <v>2117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23915.11</v>
      </c>
      <c r="I35" s="20">
        <v>0</v>
      </c>
      <c r="J35" s="20">
        <v>0</v>
      </c>
      <c r="K35" s="24">
        <f>SUM(B35:J35)</f>
        <v>23915.11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765027.28999999992</v>
      </c>
      <c r="C47" s="23">
        <f t="shared" ref="C47:H47" si="9">+C48+C56</f>
        <v>1139486.3899999999</v>
      </c>
      <c r="D47" s="23">
        <f t="shared" si="9"/>
        <v>1439758.44</v>
      </c>
      <c r="E47" s="23">
        <f t="shared" si="9"/>
        <v>702235.64</v>
      </c>
      <c r="F47" s="23">
        <f t="shared" si="9"/>
        <v>1095395.55</v>
      </c>
      <c r="G47" s="23">
        <f t="shared" si="9"/>
        <v>1396348.82</v>
      </c>
      <c r="H47" s="23">
        <f t="shared" si="9"/>
        <v>668121.77</v>
      </c>
      <c r="I47" s="23">
        <f>+I48+I56</f>
        <v>257002.17</v>
      </c>
      <c r="J47" s="23">
        <f>+J48+J56</f>
        <v>448569.5</v>
      </c>
      <c r="K47" s="23">
        <f>SUM(B47:J47)</f>
        <v>7911945.5700000003</v>
      </c>
    </row>
    <row r="48" spans="1:11" ht="17.25" customHeight="1">
      <c r="A48" s="16" t="s">
        <v>48</v>
      </c>
      <c r="B48" s="24">
        <f>SUM(B49:B55)</f>
        <v>750016.96</v>
      </c>
      <c r="C48" s="24">
        <f t="shared" ref="C48:H48" si="10">SUM(C49:C55)</f>
        <v>1119478.5</v>
      </c>
      <c r="D48" s="24">
        <f t="shared" si="10"/>
        <v>1419495.53</v>
      </c>
      <c r="E48" s="24">
        <f t="shared" si="10"/>
        <v>683349.12</v>
      </c>
      <c r="F48" s="24">
        <f t="shared" si="10"/>
        <v>1076601.68</v>
      </c>
      <c r="G48" s="24">
        <f t="shared" si="10"/>
        <v>1371407.86</v>
      </c>
      <c r="H48" s="24">
        <f t="shared" si="10"/>
        <v>652671.91</v>
      </c>
      <c r="I48" s="24">
        <f>SUM(I49:I55)</f>
        <v>257002.17</v>
      </c>
      <c r="J48" s="24">
        <f>SUM(J49:J55)</f>
        <v>436982.59</v>
      </c>
      <c r="K48" s="24">
        <f t="shared" ref="K48:K56" si="11">SUM(B48:J48)</f>
        <v>7767006.3200000003</v>
      </c>
    </row>
    <row r="49" spans="1:11" ht="17.25" customHeight="1">
      <c r="A49" s="36" t="s">
        <v>49</v>
      </c>
      <c r="B49" s="24">
        <f t="shared" ref="B49:H49" si="12">ROUND(B30*B7,2)</f>
        <v>750016.96</v>
      </c>
      <c r="C49" s="24">
        <f t="shared" si="12"/>
        <v>1116995.77</v>
      </c>
      <c r="D49" s="24">
        <f t="shared" si="12"/>
        <v>1419495.53</v>
      </c>
      <c r="E49" s="24">
        <f t="shared" si="12"/>
        <v>683349.12</v>
      </c>
      <c r="F49" s="24">
        <f t="shared" si="12"/>
        <v>1076601.68</v>
      </c>
      <c r="G49" s="24">
        <f t="shared" si="12"/>
        <v>1371407.86</v>
      </c>
      <c r="H49" s="24">
        <f t="shared" si="12"/>
        <v>628756.80000000005</v>
      </c>
      <c r="I49" s="24">
        <f>ROUND(I30*I7,2)</f>
        <v>257002.17</v>
      </c>
      <c r="J49" s="24">
        <f>ROUND(J30*J7,2)</f>
        <v>436982.59</v>
      </c>
      <c r="K49" s="24">
        <f t="shared" si="11"/>
        <v>7740608.4799999995</v>
      </c>
    </row>
    <row r="50" spans="1:11" ht="17.25" customHeight="1">
      <c r="A50" s="36" t="s">
        <v>50</v>
      </c>
      <c r="B50" s="20">
        <v>0</v>
      </c>
      <c r="C50" s="24">
        <f>ROUND(C31*C7,2)</f>
        <v>2482.73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2482.73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23915.11</v>
      </c>
      <c r="I53" s="33">
        <f>+I35</f>
        <v>0</v>
      </c>
      <c r="J53" s="33">
        <f>+J35</f>
        <v>0</v>
      </c>
      <c r="K53" s="24">
        <f t="shared" si="11"/>
        <v>23915.11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-123813</v>
      </c>
      <c r="C60" s="37">
        <f t="shared" si="13"/>
        <v>-170251.18</v>
      </c>
      <c r="D60" s="37">
        <f t="shared" si="13"/>
        <v>-171134.75</v>
      </c>
      <c r="E60" s="37">
        <f t="shared" si="13"/>
        <v>-109239.86</v>
      </c>
      <c r="F60" s="37">
        <f t="shared" si="13"/>
        <v>-128611.43</v>
      </c>
      <c r="G60" s="37">
        <f t="shared" si="13"/>
        <v>-140939.60999999999</v>
      </c>
      <c r="H60" s="37">
        <f t="shared" si="13"/>
        <v>-112104</v>
      </c>
      <c r="I60" s="37">
        <f t="shared" si="13"/>
        <v>-206788.83000000002</v>
      </c>
      <c r="J60" s="37">
        <f t="shared" si="13"/>
        <v>-414391.39</v>
      </c>
      <c r="K60" s="37">
        <f>SUM(B60:J60)</f>
        <v>-1577274.0499999998</v>
      </c>
    </row>
    <row r="61" spans="1:11" ht="18.75" customHeight="1">
      <c r="A61" s="16" t="s">
        <v>83</v>
      </c>
      <c r="B61" s="37">
        <f t="shared" ref="B61:J61" si="14">B62+B63+B64+B65+B66+B67</f>
        <v>-123813</v>
      </c>
      <c r="C61" s="37">
        <f t="shared" si="14"/>
        <v>-170055</v>
      </c>
      <c r="D61" s="37">
        <f t="shared" si="14"/>
        <v>-169929</v>
      </c>
      <c r="E61" s="37">
        <f t="shared" si="14"/>
        <v>-101928</v>
      </c>
      <c r="F61" s="37">
        <f t="shared" si="14"/>
        <v>-128190</v>
      </c>
      <c r="G61" s="37">
        <f t="shared" si="14"/>
        <v>-140916</v>
      </c>
      <c r="H61" s="37">
        <f t="shared" si="14"/>
        <v>-112104</v>
      </c>
      <c r="I61" s="37">
        <f t="shared" si="14"/>
        <v>-25569</v>
      </c>
      <c r="J61" s="37">
        <f t="shared" si="14"/>
        <v>-55362</v>
      </c>
      <c r="K61" s="37">
        <f t="shared" ref="K61:K92" si="15">SUM(B61:J61)</f>
        <v>-1027866</v>
      </c>
    </row>
    <row r="62" spans="1:11" ht="18.75" customHeight="1">
      <c r="A62" s="12" t="s">
        <v>84</v>
      </c>
      <c r="B62" s="37">
        <f>-ROUND(B9*$D$3,2)</f>
        <v>-123813</v>
      </c>
      <c r="C62" s="37">
        <f t="shared" ref="C62:J62" si="16">-ROUND(C9*$D$3,2)</f>
        <v>-170055</v>
      </c>
      <c r="D62" s="37">
        <f t="shared" si="16"/>
        <v>-169929</v>
      </c>
      <c r="E62" s="37">
        <f t="shared" si="16"/>
        <v>-101928</v>
      </c>
      <c r="F62" s="37">
        <f t="shared" si="16"/>
        <v>-128190</v>
      </c>
      <c r="G62" s="37">
        <f t="shared" si="16"/>
        <v>-140916</v>
      </c>
      <c r="H62" s="37">
        <f t="shared" si="16"/>
        <v>-112104</v>
      </c>
      <c r="I62" s="37">
        <f t="shared" si="16"/>
        <v>-25569</v>
      </c>
      <c r="J62" s="37">
        <f t="shared" si="16"/>
        <v>-55362</v>
      </c>
      <c r="K62" s="37">
        <f t="shared" si="15"/>
        <v>-1027866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C68:J68" si="17">SUM(C69:C92)</f>
        <v>-196.18</v>
      </c>
      <c r="D68" s="37">
        <f t="shared" si="17"/>
        <v>-1205.75</v>
      </c>
      <c r="E68" s="37">
        <f t="shared" si="17"/>
        <v>-7311.8600000000006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-181219.83000000002</v>
      </c>
      <c r="J68" s="37">
        <f t="shared" si="17"/>
        <v>-359029.39</v>
      </c>
      <c r="K68" s="37">
        <f t="shared" si="15"/>
        <v>-549408.05000000005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-176000</v>
      </c>
      <c r="J81" s="37">
        <v>-350000</v>
      </c>
      <c r="K81" s="37">
        <f t="shared" si="15"/>
        <v>-526000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37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-5828.56</v>
      </c>
      <c r="F92" s="20">
        <v>0</v>
      </c>
      <c r="G92" s="20">
        <v>0</v>
      </c>
      <c r="H92" s="20">
        <v>0</v>
      </c>
      <c r="I92" s="50">
        <v>-3238.23</v>
      </c>
      <c r="J92" s="50">
        <v>-8029.39</v>
      </c>
      <c r="K92" s="50">
        <f t="shared" si="15"/>
        <v>-17096.18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100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638577.98</v>
      </c>
      <c r="C96" s="25">
        <f t="shared" si="19"/>
        <v>969235.21</v>
      </c>
      <c r="D96" s="25">
        <f t="shared" si="19"/>
        <v>1257554.49</v>
      </c>
      <c r="E96" s="25">
        <f t="shared" si="19"/>
        <v>592995.78</v>
      </c>
      <c r="F96" s="25">
        <f t="shared" si="19"/>
        <v>947990.24999999988</v>
      </c>
      <c r="G96" s="25">
        <f t="shared" si="19"/>
        <v>1255409.21</v>
      </c>
      <c r="H96" s="25">
        <f t="shared" si="19"/>
        <v>552068.03</v>
      </c>
      <c r="I96" s="25">
        <f>+I97+I98</f>
        <v>50213.34</v>
      </c>
      <c r="J96" s="25">
        <f>+J97+J98</f>
        <v>34178.110000000015</v>
      </c>
      <c r="K96" s="50">
        <f t="shared" si="18"/>
        <v>6298222.4000000004</v>
      </c>
      <c r="L96" s="57"/>
    </row>
    <row r="97" spans="1:12" ht="18.75" customHeight="1">
      <c r="A97" s="16" t="s">
        <v>91</v>
      </c>
      <c r="B97" s="25">
        <f t="shared" ref="B97:J97" si="20">+B48+B61+B68+B93</f>
        <v>626203.96</v>
      </c>
      <c r="C97" s="25">
        <f t="shared" si="20"/>
        <v>949227.32</v>
      </c>
      <c r="D97" s="25">
        <f t="shared" si="20"/>
        <v>1248360.78</v>
      </c>
      <c r="E97" s="25">
        <f t="shared" si="20"/>
        <v>574109.26</v>
      </c>
      <c r="F97" s="25">
        <f t="shared" si="20"/>
        <v>947990.24999999988</v>
      </c>
      <c r="G97" s="25">
        <f t="shared" si="20"/>
        <v>1230468.25</v>
      </c>
      <c r="H97" s="25">
        <f t="shared" si="20"/>
        <v>540567.91</v>
      </c>
      <c r="I97" s="25">
        <f t="shared" si="20"/>
        <v>50213.34</v>
      </c>
      <c r="J97" s="25">
        <f t="shared" si="20"/>
        <v>22591.200000000012</v>
      </c>
      <c r="K97" s="50">
        <f t="shared" si="18"/>
        <v>6189732.2699999996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12374.02</v>
      </c>
      <c r="C98" s="25">
        <f t="shared" si="21"/>
        <v>20007.89</v>
      </c>
      <c r="D98" s="25">
        <f t="shared" si="21"/>
        <v>9193.7099999999991</v>
      </c>
      <c r="E98" s="25">
        <f t="shared" si="21"/>
        <v>18886.52</v>
      </c>
      <c r="F98" s="25">
        <f t="shared" si="21"/>
        <v>0</v>
      </c>
      <c r="G98" s="25">
        <f t="shared" si="21"/>
        <v>24940.959999999999</v>
      </c>
      <c r="H98" s="25">
        <f t="shared" si="21"/>
        <v>11500.120000000003</v>
      </c>
      <c r="I98" s="20">
        <f t="shared" si="21"/>
        <v>0</v>
      </c>
      <c r="J98" s="25">
        <f t="shared" si="21"/>
        <v>11586.91</v>
      </c>
      <c r="K98" s="50">
        <f t="shared" si="18"/>
        <v>108490.13</v>
      </c>
    </row>
    <row r="99" spans="1:12" ht="18.75" customHeight="1">
      <c r="A99" s="16" t="s">
        <v>93</v>
      </c>
      <c r="B99" s="50">
        <v>-2636.3099999999995</v>
      </c>
      <c r="C99" s="20">
        <v>0</v>
      </c>
      <c r="D99" s="50">
        <v>-11069.2</v>
      </c>
      <c r="E99" s="20">
        <v>0</v>
      </c>
      <c r="F99" s="50">
        <v>-34712.639999999999</v>
      </c>
      <c r="G99" s="20">
        <v>0</v>
      </c>
      <c r="H99" s="50">
        <v>-3949.739999999998</v>
      </c>
      <c r="I99" s="20">
        <v>0</v>
      </c>
      <c r="J99" s="20">
        <v>0</v>
      </c>
      <c r="K99" s="50">
        <f t="shared" si="18"/>
        <v>-52367.89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37">
        <f>IF(+F94+F56+F99&gt;0,0,(F94+F56+F99))</f>
        <v>-15918.77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-15918.77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6298222.370000001</v>
      </c>
    </row>
    <row r="105" spans="1:12" ht="18.75" customHeight="1">
      <c r="A105" s="27" t="s">
        <v>79</v>
      </c>
      <c r="B105" s="28">
        <v>79882.13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79882.13</v>
      </c>
    </row>
    <row r="106" spans="1:12" ht="18.75" customHeight="1">
      <c r="A106" s="27" t="s">
        <v>80</v>
      </c>
      <c r="B106" s="28">
        <v>558695.84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558695.84</v>
      </c>
    </row>
    <row r="107" spans="1:12" ht="18.75" customHeight="1">
      <c r="A107" s="27" t="s">
        <v>81</v>
      </c>
      <c r="B107" s="42">
        <v>0</v>
      </c>
      <c r="C107" s="28">
        <f>+C96</f>
        <v>969235.21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969235.21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1257554.49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1257554.49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592995.78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592995.78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116413.2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116413.2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156607.99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156607.99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235385.98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235385.98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439583.08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439583.08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387068.64</v>
      </c>
      <c r="H114" s="42">
        <v>0</v>
      </c>
      <c r="I114" s="42">
        <v>0</v>
      </c>
      <c r="J114" s="42">
        <v>0</v>
      </c>
      <c r="K114" s="43">
        <f t="shared" si="22"/>
        <v>387068.64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37641.61</v>
      </c>
      <c r="H115" s="42">
        <v>0</v>
      </c>
      <c r="I115" s="42">
        <v>0</v>
      </c>
      <c r="J115" s="42">
        <v>0</v>
      </c>
      <c r="K115" s="43">
        <f t="shared" si="22"/>
        <v>37641.61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202651.83</v>
      </c>
      <c r="H116" s="42">
        <v>0</v>
      </c>
      <c r="I116" s="42">
        <v>0</v>
      </c>
      <c r="J116" s="42">
        <v>0</v>
      </c>
      <c r="K116" s="43">
        <f t="shared" si="22"/>
        <v>202651.83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162798.15</v>
      </c>
      <c r="H117" s="42">
        <v>0</v>
      </c>
      <c r="I117" s="42">
        <v>0</v>
      </c>
      <c r="J117" s="42">
        <v>0</v>
      </c>
      <c r="K117" s="43">
        <f t="shared" si="22"/>
        <v>162798.15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465248.97</v>
      </c>
      <c r="H118" s="42">
        <v>0</v>
      </c>
      <c r="I118" s="42">
        <v>0</v>
      </c>
      <c r="J118" s="42">
        <v>0</v>
      </c>
      <c r="K118" s="43">
        <f t="shared" si="22"/>
        <v>465248.97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198504.08</v>
      </c>
      <c r="I119" s="42">
        <v>0</v>
      </c>
      <c r="J119" s="42">
        <v>0</v>
      </c>
      <c r="K119" s="43">
        <f t="shared" si="22"/>
        <v>198504.08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353563.94</v>
      </c>
      <c r="I120" s="42">
        <v>0</v>
      </c>
      <c r="J120" s="42">
        <v>0</v>
      </c>
      <c r="K120" s="43">
        <f t="shared" si="22"/>
        <v>353563.94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50213.34</v>
      </c>
      <c r="J121" s="42">
        <v>0</v>
      </c>
      <c r="K121" s="43">
        <f t="shared" si="22"/>
        <v>50213.34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34178.11</v>
      </c>
      <c r="K122" s="46">
        <f t="shared" si="22"/>
        <v>34178.11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2014-02-13T18:59:36Z</dcterms:modified>
</cp:coreProperties>
</file>