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F100" i="8"/>
  <c r="K100" l="1"/>
  <c r="B9" l="1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6"/>
  <c r="K16" s="1"/>
  <c r="B20"/>
  <c r="C20"/>
  <c r="D20"/>
  <c r="E20"/>
  <c r="F20"/>
  <c r="K20" s="1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B68"/>
  <c r="C68"/>
  <c r="D68"/>
  <c r="E68"/>
  <c r="F68"/>
  <c r="G68"/>
  <c r="H68"/>
  <c r="I68"/>
  <c r="J68"/>
  <c r="K69"/>
  <c r="K70"/>
  <c r="K71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105"/>
  <c r="K106"/>
  <c r="K110"/>
  <c r="K111"/>
  <c r="K112"/>
  <c r="K113"/>
  <c r="K114"/>
  <c r="K115"/>
  <c r="K116"/>
  <c r="K117"/>
  <c r="K118"/>
  <c r="K119"/>
  <c r="K120"/>
  <c r="K121"/>
  <c r="K122"/>
  <c r="K68" l="1"/>
  <c r="H60"/>
  <c r="F60"/>
  <c r="D60"/>
  <c r="K19"/>
  <c r="J8"/>
  <c r="J7" s="1"/>
  <c r="J49" s="1"/>
  <c r="J48" s="1"/>
  <c r="J47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H47"/>
  <c r="H97"/>
  <c r="H96" s="1"/>
  <c r="F47"/>
  <c r="F97"/>
  <c r="F96" s="1"/>
  <c r="D47"/>
  <c r="D97"/>
  <c r="D96" s="1"/>
  <c r="D108" s="1"/>
  <c r="K108" s="1"/>
  <c r="K8"/>
  <c r="K7" s="1"/>
  <c r="B7"/>
  <c r="B49" s="1"/>
  <c r="I97"/>
  <c r="I96" s="1"/>
  <c r="I47"/>
  <c r="G97"/>
  <c r="G96" s="1"/>
  <c r="G47"/>
  <c r="E97"/>
  <c r="E96" s="1"/>
  <c r="E109" s="1"/>
  <c r="K109" s="1"/>
  <c r="E47"/>
  <c r="C50"/>
  <c r="K50" s="1"/>
  <c r="C49"/>
  <c r="J61"/>
  <c r="J60" s="1"/>
  <c r="C48" l="1"/>
  <c r="K61"/>
  <c r="B48"/>
  <c r="K49"/>
  <c r="J97"/>
  <c r="J96" s="1"/>
  <c r="J123" s="1"/>
  <c r="K60"/>
  <c r="B47" l="1"/>
  <c r="K48"/>
  <c r="B97"/>
  <c r="C97"/>
  <c r="C96" s="1"/>
  <c r="C107" s="1"/>
  <c r="K107" s="1"/>
  <c r="K104" s="1"/>
  <c r="C47"/>
  <c r="K47" l="1"/>
  <c r="K97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<sst xmlns="http://schemas.openxmlformats.org/spreadsheetml/2006/main" count="127" uniqueCount="127">
  <si>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</si>
  <si>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</si>
  <si>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</si>
  <si>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</si>
  <si>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</si>
  <si>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</si>
  <si>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</si>
  <si>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</si>
  <si>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</si>
  <si>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</si>
  <si>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</si>
  <si>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</si>
  <si>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</si>
  <si>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</si>
  <si>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</si>
  <si>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</si>
  <si>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</si>
  <si>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</si>
  <si>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</si>
  <si>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</si>
  <si>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</si>
  <si>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</si>
  <si>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</si>
  <si>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</si>
  <si>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</si>
  <si>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</si>
  <si>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</si>
  <si>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</si>
  <si>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</si>
  <si>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</si>
  <si>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</si>
  <si>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</si>
  <si>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</si>
  <si>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</si>
  <si>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</si>
  <si>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</si>
  <si>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</si>
  <si>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</si>
  <si>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</si>
  <si>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</si>
  <si>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</si>
  <si>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</si>
  <si>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</si>
  <si>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</si>
  <si>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</si>
  <si>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</si>
  <si>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</si>
  <si>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</si>
  <si>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</si>
  <si>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</si>
  <si>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</si>
  <si>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</si>
  <si>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</si>
  <si>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</si>
  <si>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</si>
  <si>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</si>
  <si>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</si>
  <si>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</si>
  <si>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</si>
  <si>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</si>
  <si>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</si>
  <si>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</si>
  <si>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</si>
  <si>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</si>
  <si>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</si>
  <si>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</si>
  <si>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</si>
  <si>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</si>
  <si>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</si>
  <si>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</si>
  <si>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</si>
  <si>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</si>
  <si>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</si>
  <si>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</si>
  <si>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</si>
  <si>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</si>
  <si>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</si>
  <si>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</si>
  <si>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</si>
  <si>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</si>
  <si>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</si>
  <si>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</si>
  <si>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</si>
  <si>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</si>
  <si>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</si>
  <si>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</si>
  <si>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</si>
  <si>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</si>
  <si>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</si>
  <si>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</si>
  <si>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</si>
  <si>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</si>
  <si>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</si>
  <si>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</si>
  <si>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</si>
  <si>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</si>
  <si>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</si>
  <si>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</si>
  <si>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</si>
  <si>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</si>
  <si>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</si>
  <si>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</si>
  <si>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</si>
  <si>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</si>
  <si>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</si>
  <si>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</si>
  <si>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</si>
  <si>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</si>
  <si>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</si>
  <si>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</si>
  <si>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</si>
  <si>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</si>
  <si>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</si>
  <si>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</si>
  <si>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</si>
  <si>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</si>
  <si>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</si>
  <si>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</si>
  <si>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</si>
  <si>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</si>
  <si>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</si>
  <si>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</si>
  <si>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</si>
  <si>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</si>
  <si>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</si>
  <si>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</si>
  <si>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15/02/14 - VENCIMENTO 21/02/14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</si>
</sst>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6" t="s">
        <v>15</v>
      </c>
      <c r="B4" s="68" t="s">
        <v>118</v>
      </c>
      <c r="C4" s="69"/>
      <c r="D4" s="69"/>
      <c r="E4" s="69"/>
      <c r="F4" s="69"/>
      <c r="G4" s="69"/>
      <c r="H4" s="69"/>
      <c r="I4" s="69"/>
      <c r="J4" s="70"/>
      <c r="K4" s="67" t="s">
        <v>16</v>
      </c>
    </row>
    <row r="5" spans="1:13" ht="38.25">
      <c r="A5" s="66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1" t="s">
        <v>117</v>
      </c>
      <c r="J5" s="71" t="s">
        <v>116</v>
      </c>
      <c r="K5" s="66"/>
    </row>
    <row r="6" spans="1:13" ht="18.75" customHeight="1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2"/>
      <c r="J6" s="72"/>
      <c r="K6" s="66"/>
    </row>
    <row r="7" spans="1:13" ht="17.25" customHeight="1">
      <c r="A7" s="8" t="s">
        <v>30</v>
      </c>
      <c r="B7" s="9">
        <f t="shared" ref="B7:K7" si="0">+B8+B20+B24+B27</f>
        <v>304709</v>
      </c>
      <c r="C7" s="9">
        <f t="shared" si="0"/>
        <v>396770</v>
      </c>
      <c r="D7" s="9">
        <f t="shared" si="0"/>
        <v>439337</v>
      </c>
      <c r="E7" s="9">
        <f t="shared" si="0"/>
        <v>260425</v>
      </c>
      <c r="F7" s="9">
        <f t="shared" si="0"/>
        <v>428529</v>
      </c>
      <c r="G7" s="9">
        <f t="shared" si="0"/>
        <v>657053</v>
      </c>
      <c r="H7" s="9">
        <f t="shared" si="0"/>
        <v>255357</v>
      </c>
      <c r="I7" s="9">
        <f t="shared" si="0"/>
        <v>56135</v>
      </c>
      <c r="J7" s="9">
        <f t="shared" si="0"/>
        <v>165734</v>
      </c>
      <c r="K7" s="9">
        <f t="shared" si="0"/>
        <v>2964049</v>
      </c>
      <c r="L7" s="55"/>
    </row>
    <row r="8" spans="1:13" ht="17.25" customHeight="1">
      <c r="A8" s="10" t="s">
        <v>125</v>
      </c>
      <c r="B8" s="11">
        <f>B9+B12+B16</f>
        <v>179308</v>
      </c>
      <c r="C8" s="11">
        <f t="shared" ref="C8:J8" si="1">C9+C12+C16</f>
        <v>244452</v>
      </c>
      <c r="D8" s="11">
        <f t="shared" si="1"/>
        <v>253935</v>
      </c>
      <c r="E8" s="11">
        <f t="shared" si="1"/>
        <v>156079</v>
      </c>
      <c r="F8" s="11">
        <f t="shared" si="1"/>
        <v>235778</v>
      </c>
      <c r="G8" s="11">
        <f t="shared" si="1"/>
        <v>347937</v>
      </c>
      <c r="H8" s="11">
        <f t="shared" si="1"/>
        <v>158299</v>
      </c>
      <c r="I8" s="11">
        <f t="shared" si="1"/>
        <v>30323</v>
      </c>
      <c r="J8" s="11">
        <f t="shared" si="1"/>
        <v>94179</v>
      </c>
      <c r="K8" s="11">
        <f>SUM(B8:J8)</f>
        <v>1700290</v>
      </c>
    </row>
    <row r="9" spans="1:13" ht="17.25" customHeight="1">
      <c r="A9" s="15" t="s">
        <v>17</v>
      </c>
      <c r="B9" s="13">
        <f>+B10+B11</f>
        <v>34281</v>
      </c>
      <c r="C9" s="13">
        <f t="shared" ref="C9:J9" si="2">+C10+C11</f>
        <v>48966</v>
      </c>
      <c r="D9" s="13">
        <f t="shared" si="2"/>
        <v>46984</v>
      </c>
      <c r="E9" s="13">
        <f t="shared" si="2"/>
        <v>29573</v>
      </c>
      <c r="F9" s="13">
        <f t="shared" si="2"/>
        <v>37115</v>
      </c>
      <c r="G9" s="13">
        <f t="shared" si="2"/>
        <v>41158</v>
      </c>
      <c r="H9" s="13">
        <f t="shared" si="2"/>
        <v>33544</v>
      </c>
      <c r="I9" s="13">
        <f t="shared" si="2"/>
        <v>6931</v>
      </c>
      <c r="J9" s="13">
        <f t="shared" si="2"/>
        <v>15287</v>
      </c>
      <c r="K9" s="11">
        <f>SUM(B9:J9)</f>
        <v>293839</v>
      </c>
    </row>
    <row r="10" spans="1:13" ht="17.25" customHeight="1">
      <c r="A10" s="31" t="s">
        <v>18</v>
      </c>
      <c r="B10" s="13">
        <v>34281</v>
      </c>
      <c r="C10" s="13">
        <v>48966</v>
      </c>
      <c r="D10" s="13">
        <v>46984</v>
      </c>
      <c r="E10" s="13">
        <v>29573</v>
      </c>
      <c r="F10" s="13">
        <v>37115</v>
      </c>
      <c r="G10" s="13">
        <v>41158</v>
      </c>
      <c r="H10" s="13">
        <v>33544</v>
      </c>
      <c r="I10" s="13">
        <v>6931</v>
      </c>
      <c r="J10" s="13">
        <v>15287</v>
      </c>
      <c r="K10" s="11">
        <f>SUM(B10:J10)</f>
        <v>293839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143682</v>
      </c>
      <c r="C12" s="17">
        <f t="shared" si="3"/>
        <v>193511</v>
      </c>
      <c r="D12" s="17">
        <f t="shared" si="3"/>
        <v>205011</v>
      </c>
      <c r="E12" s="17">
        <f t="shared" si="3"/>
        <v>125267</v>
      </c>
      <c r="F12" s="17">
        <f t="shared" si="3"/>
        <v>196697</v>
      </c>
      <c r="G12" s="17">
        <f t="shared" si="3"/>
        <v>303917</v>
      </c>
      <c r="H12" s="17">
        <f t="shared" si="3"/>
        <v>123530</v>
      </c>
      <c r="I12" s="17">
        <f t="shared" si="3"/>
        <v>23101</v>
      </c>
      <c r="J12" s="17">
        <f t="shared" si="3"/>
        <v>78235</v>
      </c>
      <c r="K12" s="11">
        <f t="shared" ref="K12:K27" si="4">SUM(B12:J12)</f>
        <v>1392951</v>
      </c>
    </row>
    <row r="13" spans="1:13" ht="17.25" customHeight="1">
      <c r="A13" s="14" t="s">
        <v>20</v>
      </c>
      <c r="B13" s="13">
        <v>71533</v>
      </c>
      <c r="C13" s="13">
        <v>104114</v>
      </c>
      <c r="D13" s="13">
        <v>111189</v>
      </c>
      <c r="E13" s="13">
        <v>67214</v>
      </c>
      <c r="F13" s="13">
        <v>101805</v>
      </c>
      <c r="G13" s="13">
        <v>148898</v>
      </c>
      <c r="H13" s="13">
        <v>59931</v>
      </c>
      <c r="I13" s="13">
        <v>13456</v>
      </c>
      <c r="J13" s="13">
        <v>42407</v>
      </c>
      <c r="K13" s="11">
        <f t="shared" si="4"/>
        <v>720547</v>
      </c>
      <c r="L13" s="55"/>
      <c r="M13" s="56"/>
    </row>
    <row r="14" spans="1:13" ht="17.25" customHeight="1">
      <c r="A14" s="14" t="s">
        <v>21</v>
      </c>
      <c r="B14" s="13">
        <v>66474</v>
      </c>
      <c r="C14" s="13">
        <v>81509</v>
      </c>
      <c r="D14" s="13">
        <v>85743</v>
      </c>
      <c r="E14" s="13">
        <v>53612</v>
      </c>
      <c r="F14" s="13">
        <v>87779</v>
      </c>
      <c r="G14" s="13">
        <v>146213</v>
      </c>
      <c r="H14" s="13">
        <v>58878</v>
      </c>
      <c r="I14" s="13">
        <v>8626</v>
      </c>
      <c r="J14" s="13">
        <v>32722</v>
      </c>
      <c r="K14" s="11">
        <f t="shared" si="4"/>
        <v>621556</v>
      </c>
      <c r="L14" s="55"/>
    </row>
    <row r="15" spans="1:13" ht="17.25" customHeight="1">
      <c r="A15" s="14" t="s">
        <v>22</v>
      </c>
      <c r="B15" s="13">
        <v>5675</v>
      </c>
      <c r="C15" s="13">
        <v>7888</v>
      </c>
      <c r="D15" s="13">
        <v>8079</v>
      </c>
      <c r="E15" s="13">
        <v>4441</v>
      </c>
      <c r="F15" s="13">
        <v>7113</v>
      </c>
      <c r="G15" s="13">
        <v>8806</v>
      </c>
      <c r="H15" s="13">
        <v>4721</v>
      </c>
      <c r="I15" s="13">
        <v>1019</v>
      </c>
      <c r="J15" s="13">
        <v>3106</v>
      </c>
      <c r="K15" s="11">
        <f t="shared" si="4"/>
        <v>50848</v>
      </c>
    </row>
    <row r="16" spans="1:13" ht="17.25" customHeight="1">
      <c r="A16" s="15" t="s">
        <v>121</v>
      </c>
      <c r="B16" s="13">
        <f>B17+B18+B19</f>
        <v>1345</v>
      </c>
      <c r="C16" s="13">
        <f t="shared" ref="C16:J16" si="5">C17+C18+C19</f>
        <v>1975</v>
      </c>
      <c r="D16" s="13">
        <f t="shared" si="5"/>
        <v>1940</v>
      </c>
      <c r="E16" s="13">
        <f t="shared" si="5"/>
        <v>1239</v>
      </c>
      <c r="F16" s="13">
        <f t="shared" si="5"/>
        <v>1966</v>
      </c>
      <c r="G16" s="13">
        <f t="shared" si="5"/>
        <v>2862</v>
      </c>
      <c r="H16" s="13">
        <f t="shared" si="5"/>
        <v>1225</v>
      </c>
      <c r="I16" s="13">
        <f t="shared" si="5"/>
        <v>291</v>
      </c>
      <c r="J16" s="13">
        <f t="shared" si="5"/>
        <v>657</v>
      </c>
      <c r="K16" s="11">
        <f t="shared" si="4"/>
        <v>13500</v>
      </c>
    </row>
    <row r="17" spans="1:12" ht="17.25" customHeight="1">
      <c r="A17" s="14" t="s">
        <v>122</v>
      </c>
      <c r="B17" s="13">
        <v>1249</v>
      </c>
      <c r="C17" s="13">
        <v>1808</v>
      </c>
      <c r="D17" s="13">
        <v>1821</v>
      </c>
      <c r="E17" s="13">
        <v>1148</v>
      </c>
      <c r="F17" s="13">
        <v>1842</v>
      </c>
      <c r="G17" s="13">
        <v>2669</v>
      </c>
      <c r="H17" s="13">
        <v>1165</v>
      </c>
      <c r="I17" s="13">
        <v>280</v>
      </c>
      <c r="J17" s="13">
        <v>610</v>
      </c>
      <c r="K17" s="11">
        <f t="shared" si="4"/>
        <v>12592</v>
      </c>
    </row>
    <row r="18" spans="1:12" ht="17.25" customHeight="1">
      <c r="A18" s="14" t="s">
        <v>123</v>
      </c>
      <c r="B18" s="13">
        <v>16</v>
      </c>
      <c r="C18" s="13">
        <v>51</v>
      </c>
      <c r="D18" s="13">
        <v>33</v>
      </c>
      <c r="E18" s="13">
        <v>43</v>
      </c>
      <c r="F18" s="13">
        <v>65</v>
      </c>
      <c r="G18" s="13">
        <v>75</v>
      </c>
      <c r="H18" s="13">
        <v>16</v>
      </c>
      <c r="I18" s="13">
        <v>2</v>
      </c>
      <c r="J18" s="13">
        <v>15</v>
      </c>
      <c r="K18" s="11">
        <f t="shared" si="4"/>
        <v>316</v>
      </c>
    </row>
    <row r="19" spans="1:12" ht="17.25" customHeight="1">
      <c r="A19" s="14" t="s">
        <v>124</v>
      </c>
      <c r="B19" s="13">
        <v>80</v>
      </c>
      <c r="C19" s="13">
        <v>116</v>
      </c>
      <c r="D19" s="13">
        <v>86</v>
      </c>
      <c r="E19" s="13">
        <v>48</v>
      </c>
      <c r="F19" s="13">
        <v>59</v>
      </c>
      <c r="G19" s="13">
        <v>118</v>
      </c>
      <c r="H19" s="13">
        <v>44</v>
      </c>
      <c r="I19" s="13">
        <v>9</v>
      </c>
      <c r="J19" s="11">
        <v>32</v>
      </c>
      <c r="K19" s="11">
        <f t="shared" si="4"/>
        <v>592</v>
      </c>
    </row>
    <row r="20" spans="1:12" ht="17.25" customHeight="1">
      <c r="A20" s="16" t="s">
        <v>23</v>
      </c>
      <c r="B20" s="11">
        <f>+B21+B22+B23</f>
        <v>102907</v>
      </c>
      <c r="C20" s="11">
        <f t="shared" ref="C20:J20" si="6">+C21+C22+C23</f>
        <v>119630</v>
      </c>
      <c r="D20" s="11">
        <f t="shared" si="6"/>
        <v>143187</v>
      </c>
      <c r="E20" s="11">
        <f t="shared" si="6"/>
        <v>81676</v>
      </c>
      <c r="F20" s="11">
        <f t="shared" si="6"/>
        <v>161149</v>
      </c>
      <c r="G20" s="11">
        <f t="shared" si="6"/>
        <v>276206</v>
      </c>
      <c r="H20" s="11">
        <f t="shared" si="6"/>
        <v>79669</v>
      </c>
      <c r="I20" s="11">
        <f t="shared" si="6"/>
        <v>19053</v>
      </c>
      <c r="J20" s="11">
        <f t="shared" si="6"/>
        <v>51799</v>
      </c>
      <c r="K20" s="11">
        <f t="shared" si="4"/>
        <v>1035276</v>
      </c>
    </row>
    <row r="21" spans="1:12" ht="17.25" customHeight="1">
      <c r="A21" s="12" t="s">
        <v>24</v>
      </c>
      <c r="B21" s="13">
        <v>56674</v>
      </c>
      <c r="C21" s="13">
        <v>72254</v>
      </c>
      <c r="D21" s="13">
        <v>85878</v>
      </c>
      <c r="E21" s="13">
        <v>48258</v>
      </c>
      <c r="F21" s="13">
        <v>91435</v>
      </c>
      <c r="G21" s="13">
        <v>144093</v>
      </c>
      <c r="H21" s="13">
        <v>44665</v>
      </c>
      <c r="I21" s="13">
        <v>12175</v>
      </c>
      <c r="J21" s="13">
        <v>30650</v>
      </c>
      <c r="K21" s="11">
        <f t="shared" si="4"/>
        <v>586082</v>
      </c>
      <c r="L21" s="55"/>
    </row>
    <row r="22" spans="1:12" ht="17.25" customHeight="1">
      <c r="A22" s="12" t="s">
        <v>25</v>
      </c>
      <c r="B22" s="13">
        <v>42822</v>
      </c>
      <c r="C22" s="13">
        <v>43289</v>
      </c>
      <c r="D22" s="13">
        <v>52612</v>
      </c>
      <c r="E22" s="13">
        <v>31067</v>
      </c>
      <c r="F22" s="13">
        <v>65067</v>
      </c>
      <c r="G22" s="13">
        <v>124885</v>
      </c>
      <c r="H22" s="13">
        <v>32597</v>
      </c>
      <c r="I22" s="13">
        <v>6207</v>
      </c>
      <c r="J22" s="13">
        <v>19340</v>
      </c>
      <c r="K22" s="11">
        <f t="shared" si="4"/>
        <v>417886</v>
      </c>
      <c r="L22" s="55"/>
    </row>
    <row r="23" spans="1:12" ht="17.25" customHeight="1">
      <c r="A23" s="12" t="s">
        <v>26</v>
      </c>
      <c r="B23" s="13">
        <v>3411</v>
      </c>
      <c r="C23" s="13">
        <v>4087</v>
      </c>
      <c r="D23" s="13">
        <v>4697</v>
      </c>
      <c r="E23" s="13">
        <v>2351</v>
      </c>
      <c r="F23" s="13">
        <v>4647</v>
      </c>
      <c r="G23" s="13">
        <v>7228</v>
      </c>
      <c r="H23" s="13">
        <v>2407</v>
      </c>
      <c r="I23" s="13">
        <v>671</v>
      </c>
      <c r="J23" s="13">
        <v>1809</v>
      </c>
      <c r="K23" s="11">
        <f t="shared" si="4"/>
        <v>31308</v>
      </c>
    </row>
    <row r="24" spans="1:12" ht="17.25" customHeight="1">
      <c r="A24" s="16" t="s">
        <v>27</v>
      </c>
      <c r="B24" s="13">
        <v>22494</v>
      </c>
      <c r="C24" s="13">
        <v>32688</v>
      </c>
      <c r="D24" s="13">
        <v>42215</v>
      </c>
      <c r="E24" s="13">
        <v>22670</v>
      </c>
      <c r="F24" s="13">
        <v>31602</v>
      </c>
      <c r="G24" s="13">
        <v>32910</v>
      </c>
      <c r="H24" s="13">
        <v>14099</v>
      </c>
      <c r="I24" s="13">
        <v>6759</v>
      </c>
      <c r="J24" s="13">
        <v>19756</v>
      </c>
      <c r="K24" s="11">
        <f t="shared" si="4"/>
        <v>225193</v>
      </c>
    </row>
    <row r="25" spans="1:12" ht="17.25" customHeight="1">
      <c r="A25" s="12" t="s">
        <v>28</v>
      </c>
      <c r="B25" s="13">
        <v>14396</v>
      </c>
      <c r="C25" s="13">
        <v>20920</v>
      </c>
      <c r="D25" s="13">
        <v>27018</v>
      </c>
      <c r="E25" s="13">
        <v>14509</v>
      </c>
      <c r="F25" s="13">
        <v>20225</v>
      </c>
      <c r="G25" s="13">
        <v>21062</v>
      </c>
      <c r="H25" s="13">
        <v>9023</v>
      </c>
      <c r="I25" s="13">
        <v>4326</v>
      </c>
      <c r="J25" s="13">
        <v>12644</v>
      </c>
      <c r="K25" s="11">
        <f t="shared" si="4"/>
        <v>144123</v>
      </c>
      <c r="L25" s="55"/>
    </row>
    <row r="26" spans="1:12" ht="17.25" customHeight="1">
      <c r="A26" s="12" t="s">
        <v>29</v>
      </c>
      <c r="B26" s="13">
        <v>8098</v>
      </c>
      <c r="C26" s="13">
        <v>11768</v>
      </c>
      <c r="D26" s="13">
        <v>15197</v>
      </c>
      <c r="E26" s="13">
        <v>8161</v>
      </c>
      <c r="F26" s="13">
        <v>11377</v>
      </c>
      <c r="G26" s="13">
        <v>11848</v>
      </c>
      <c r="H26" s="13">
        <v>5076</v>
      </c>
      <c r="I26" s="13">
        <v>2433</v>
      </c>
      <c r="J26" s="13">
        <v>7112</v>
      </c>
      <c r="K26" s="11">
        <f t="shared" si="4"/>
        <v>81070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3290</v>
      </c>
      <c r="I27" s="11">
        <v>0</v>
      </c>
      <c r="J27" s="11">
        <v>0</v>
      </c>
      <c r="K27" s="11">
        <f t="shared" si="4"/>
        <v>3290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21129.47</v>
      </c>
      <c r="I35" s="20">
        <v>0</v>
      </c>
      <c r="J35" s="20">
        <v>0</v>
      </c>
      <c r="K35" s="24">
        <f>SUM(B35:J35)</f>
        <v>21129.47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706974</v>
      </c>
      <c r="C47" s="23">
        <f t="shared" ref="C47:H47" si="9">+C48+C56</f>
        <v>1047699.4500000001</v>
      </c>
      <c r="D47" s="23">
        <f t="shared" si="9"/>
        <v>1313055.97</v>
      </c>
      <c r="E47" s="23">
        <f t="shared" si="9"/>
        <v>664740.52</v>
      </c>
      <c r="F47" s="23">
        <f t="shared" si="9"/>
        <v>1050135.1200000001</v>
      </c>
      <c r="G47" s="23">
        <f t="shared" si="9"/>
        <v>1385763.43</v>
      </c>
      <c r="H47" s="23">
        <f t="shared" si="9"/>
        <v>643001.13</v>
      </c>
      <c r="I47" s="23">
        <f>+I48+I56</f>
        <v>236637.09</v>
      </c>
      <c r="J47" s="23">
        <f>+J48+J56</f>
        <v>425839.04</v>
      </c>
      <c r="K47" s="23">
        <f>SUM(B47:J47)</f>
        <v>7473845.75</v>
      </c>
    </row>
    <row r="48" spans="1:11" ht="17.25" customHeight="1">
      <c r="A48" s="16" t="s">
        <v>48</v>
      </c>
      <c r="B48" s="24">
        <f>SUM(B49:B55)</f>
        <v>691963.67</v>
      </c>
      <c r="C48" s="24">
        <f t="shared" ref="C48:H48" si="10">SUM(C49:C55)</f>
        <v>1027691.56</v>
      </c>
      <c r="D48" s="24">
        <f t="shared" si="10"/>
        <v>1292793.06</v>
      </c>
      <c r="E48" s="24">
        <f t="shared" si="10"/>
        <v>645854</v>
      </c>
      <c r="F48" s="24">
        <f t="shared" si="10"/>
        <v>1031726.42</v>
      </c>
      <c r="G48" s="24">
        <f t="shared" si="10"/>
        <v>1360822.47</v>
      </c>
      <c r="H48" s="24">
        <f t="shared" si="10"/>
        <v>627551.27</v>
      </c>
      <c r="I48" s="24">
        <f>SUM(I49:I55)</f>
        <v>236637.09</v>
      </c>
      <c r="J48" s="24">
        <f>SUM(J49:J55)</f>
        <v>414252.13</v>
      </c>
      <c r="K48" s="24">
        <f t="shared" ref="K48:K56" si="11">SUM(B48:J48)</f>
        <v>7329291.669999999</v>
      </c>
    </row>
    <row r="49" spans="1:11" ht="17.25" customHeight="1">
      <c r="A49" s="36" t="s">
        <v>49</v>
      </c>
      <c r="B49" s="24">
        <f t="shared" ref="B49:H49" si="12">ROUND(B30*B7,2)</f>
        <v>691963.67</v>
      </c>
      <c r="C49" s="24">
        <f t="shared" si="12"/>
        <v>1025412.39</v>
      </c>
      <c r="D49" s="24">
        <f t="shared" si="12"/>
        <v>1292793.06</v>
      </c>
      <c r="E49" s="24">
        <f t="shared" si="12"/>
        <v>645854</v>
      </c>
      <c r="F49" s="24">
        <f t="shared" si="12"/>
        <v>1031726.42</v>
      </c>
      <c r="G49" s="24">
        <f t="shared" si="12"/>
        <v>1360822.47</v>
      </c>
      <c r="H49" s="24">
        <f t="shared" si="12"/>
        <v>606421.80000000005</v>
      </c>
      <c r="I49" s="24">
        <f>ROUND(I30*I7,2)</f>
        <v>236637.09</v>
      </c>
      <c r="J49" s="24">
        <f>ROUND(J30*J7,2)</f>
        <v>414252.13</v>
      </c>
      <c r="K49" s="24">
        <f t="shared" si="11"/>
        <v>7305883.0299999993</v>
      </c>
    </row>
    <row r="50" spans="1:11" ht="17.25" customHeight="1">
      <c r="A50" s="36" t="s">
        <v>50</v>
      </c>
      <c r="B50" s="20">
        <v>0</v>
      </c>
      <c r="C50" s="24">
        <f>ROUND(C31*C7,2)</f>
        <v>2279.17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2279.17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21129.47</v>
      </c>
      <c r="I53" s="33">
        <f>+I35</f>
        <v>0</v>
      </c>
      <c r="J53" s="33">
        <f>+J35</f>
        <v>0</v>
      </c>
      <c r="K53" s="24">
        <f t="shared" si="11"/>
        <v>21129.47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144554.07999999999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-102843</v>
      </c>
      <c r="C60" s="37">
        <f t="shared" si="13"/>
        <v>-147094.18</v>
      </c>
      <c r="D60" s="37">
        <f t="shared" si="13"/>
        <v>-142157.75</v>
      </c>
      <c r="E60" s="37">
        <f t="shared" si="13"/>
        <v>-95719.65</v>
      </c>
      <c r="F60" s="37">
        <f t="shared" si="13"/>
        <v>-111766.43</v>
      </c>
      <c r="G60" s="37">
        <f t="shared" si="13"/>
        <v>-123497.61</v>
      </c>
      <c r="H60" s="37">
        <f t="shared" si="13"/>
        <v>-100632</v>
      </c>
      <c r="I60" s="37">
        <f t="shared" si="13"/>
        <v>-233756.23</v>
      </c>
      <c r="J60" s="37">
        <f t="shared" si="13"/>
        <v>-394483.52</v>
      </c>
      <c r="K60" s="37">
        <f>SUM(B60:J60)</f>
        <v>-1451950.37</v>
      </c>
    </row>
    <row r="61" spans="1:11" ht="18.75" customHeight="1">
      <c r="A61" s="16" t="s">
        <v>83</v>
      </c>
      <c r="B61" s="37">
        <f t="shared" ref="B61:J61" si="14">B62+B63+B64+B65+B66+B67</f>
        <v>-102843</v>
      </c>
      <c r="C61" s="37">
        <f t="shared" si="14"/>
        <v>-146898</v>
      </c>
      <c r="D61" s="37">
        <f t="shared" si="14"/>
        <v>-140952</v>
      </c>
      <c r="E61" s="37">
        <f t="shared" si="14"/>
        <v>-88719</v>
      </c>
      <c r="F61" s="37">
        <f t="shared" si="14"/>
        <v>-111345</v>
      </c>
      <c r="G61" s="37">
        <f t="shared" si="14"/>
        <v>-123474</v>
      </c>
      <c r="H61" s="37">
        <f t="shared" si="14"/>
        <v>-100632</v>
      </c>
      <c r="I61" s="37">
        <f t="shared" si="14"/>
        <v>-20793</v>
      </c>
      <c r="J61" s="37">
        <f t="shared" si="14"/>
        <v>-45861</v>
      </c>
      <c r="K61" s="37">
        <f t="shared" ref="K61:K92" si="15">SUM(B61:J61)</f>
        <v>-881517</v>
      </c>
    </row>
    <row r="62" spans="1:11" ht="18.75" customHeight="1">
      <c r="A62" s="12" t="s">
        <v>84</v>
      </c>
      <c r="B62" s="37">
        <f>-ROUND(B9*$D$3,2)</f>
        <v>-102843</v>
      </c>
      <c r="C62" s="37">
        <f t="shared" ref="C62:J62" si="16">-ROUND(C9*$D$3,2)</f>
        <v>-146898</v>
      </c>
      <c r="D62" s="37">
        <f t="shared" si="16"/>
        <v>-140952</v>
      </c>
      <c r="E62" s="37">
        <f t="shared" si="16"/>
        <v>-88719</v>
      </c>
      <c r="F62" s="37">
        <f t="shared" si="16"/>
        <v>-111345</v>
      </c>
      <c r="G62" s="37">
        <f t="shared" si="16"/>
        <v>-123474</v>
      </c>
      <c r="H62" s="37">
        <f t="shared" si="16"/>
        <v>-100632</v>
      </c>
      <c r="I62" s="37">
        <f t="shared" si="16"/>
        <v>-20793</v>
      </c>
      <c r="J62" s="37">
        <f t="shared" si="16"/>
        <v>-45861</v>
      </c>
      <c r="K62" s="37">
        <f t="shared" si="15"/>
        <v>-881517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0</v>
      </c>
      <c r="C68" s="37">
        <f t="shared" si="17"/>
        <v>-196.18</v>
      </c>
      <c r="D68" s="37">
        <f t="shared" si="17"/>
        <v>-1205.75</v>
      </c>
      <c r="E68" s="37">
        <f t="shared" si="17"/>
        <v>-7000.6500000000005</v>
      </c>
      <c r="F68" s="37">
        <f t="shared" si="17"/>
        <v>-421.43</v>
      </c>
      <c r="G68" s="37">
        <f t="shared" si="17"/>
        <v>-23.61</v>
      </c>
      <c r="H68" s="37">
        <f t="shared" si="17"/>
        <v>0</v>
      </c>
      <c r="I68" s="37">
        <f t="shared" si="17"/>
        <v>-212963.23</v>
      </c>
      <c r="J68" s="37">
        <f t="shared" si="17"/>
        <v>-348622.52</v>
      </c>
      <c r="K68" s="37">
        <f t="shared" si="15"/>
        <v>-570433.37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</row>
    <row r="73" spans="1:11" ht="18.75" customHeight="1">
      <c r="A73" s="36" t="s">
        <v>67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37">
        <v>-208000</v>
      </c>
      <c r="J81" s="37">
        <v>-340000</v>
      </c>
      <c r="K81" s="37">
        <f t="shared" si="15"/>
        <v>-548000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-5517.35</v>
      </c>
      <c r="F92" s="20">
        <v>0</v>
      </c>
      <c r="G92" s="20">
        <v>0</v>
      </c>
      <c r="H92" s="20">
        <v>0</v>
      </c>
      <c r="I92" s="50">
        <v>-2981.63</v>
      </c>
      <c r="J92" s="50">
        <v>-7622.52</v>
      </c>
      <c r="K92" s="50">
        <f t="shared" si="15"/>
        <v>-16121.5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100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604131</v>
      </c>
      <c r="C96" s="25">
        <f t="shared" si="19"/>
        <v>900605.27</v>
      </c>
      <c r="D96" s="25">
        <f t="shared" si="19"/>
        <v>1160235.6800000002</v>
      </c>
      <c r="E96" s="25">
        <f t="shared" si="19"/>
        <v>569020.87</v>
      </c>
      <c r="F96" s="25">
        <f t="shared" si="19"/>
        <v>919959.99</v>
      </c>
      <c r="G96" s="25">
        <f t="shared" si="19"/>
        <v>1262265.8199999998</v>
      </c>
      <c r="H96" s="25">
        <f t="shared" si="19"/>
        <v>541787.84</v>
      </c>
      <c r="I96" s="25">
        <f>+I97+I98</f>
        <v>2880.859999999986</v>
      </c>
      <c r="J96" s="25">
        <f>+J97+J98</f>
        <v>31355.519999999986</v>
      </c>
      <c r="K96" s="50">
        <f t="shared" si="18"/>
        <v>5992242.8500000006</v>
      </c>
      <c r="L96" s="57"/>
    </row>
    <row r="97" spans="1:13" ht="18.75" customHeight="1">
      <c r="A97" s="16" t="s">
        <v>91</v>
      </c>
      <c r="B97" s="25">
        <f t="shared" ref="B97:J97" si="20">+B48+B61+B68+B93</f>
        <v>589120.67000000004</v>
      </c>
      <c r="C97" s="25">
        <f t="shared" si="20"/>
        <v>880597.38</v>
      </c>
      <c r="D97" s="25">
        <f t="shared" si="20"/>
        <v>1150635.31</v>
      </c>
      <c r="E97" s="25">
        <f t="shared" si="20"/>
        <v>550134.35</v>
      </c>
      <c r="F97" s="25">
        <f t="shared" si="20"/>
        <v>919959.99</v>
      </c>
      <c r="G97" s="25">
        <f t="shared" si="20"/>
        <v>1237324.8599999999</v>
      </c>
      <c r="H97" s="25">
        <f t="shared" si="20"/>
        <v>526919.27</v>
      </c>
      <c r="I97" s="25">
        <f t="shared" si="20"/>
        <v>2880.859999999986</v>
      </c>
      <c r="J97" s="25">
        <f t="shared" si="20"/>
        <v>19768.609999999986</v>
      </c>
      <c r="K97" s="50">
        <f t="shared" si="18"/>
        <v>5877341.3000000007</v>
      </c>
      <c r="L97" s="57"/>
    </row>
    <row r="98" spans="1:13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9600.369999999999</v>
      </c>
      <c r="E98" s="25">
        <f t="shared" si="21"/>
        <v>18886.52</v>
      </c>
      <c r="F98" s="25">
        <f t="shared" si="21"/>
        <v>0</v>
      </c>
      <c r="G98" s="25">
        <f t="shared" si="21"/>
        <v>24940.959999999999</v>
      </c>
      <c r="H98" s="25">
        <f t="shared" si="21"/>
        <v>14868.570000000002</v>
      </c>
      <c r="I98" s="20">
        <f t="shared" si="21"/>
        <v>0</v>
      </c>
      <c r="J98" s="25">
        <f t="shared" si="21"/>
        <v>11586.91</v>
      </c>
      <c r="K98" s="50">
        <f t="shared" si="18"/>
        <v>114901.55000000002</v>
      </c>
    </row>
    <row r="99" spans="1:13" ht="18.75" customHeight="1">
      <c r="A99" s="16" t="s">
        <v>93</v>
      </c>
      <c r="B99" s="20">
        <v>0</v>
      </c>
      <c r="C99" s="20">
        <v>0</v>
      </c>
      <c r="D99" s="50">
        <v>-10662.54</v>
      </c>
      <c r="E99" s="50">
        <v>0</v>
      </c>
      <c r="F99" s="50">
        <v>-25802.06</v>
      </c>
      <c r="G99" s="50">
        <v>0</v>
      </c>
      <c r="H99" s="50">
        <v>-581.28999999999905</v>
      </c>
      <c r="I99" s="50">
        <v>0</v>
      </c>
      <c r="J99" s="50">
        <v>0</v>
      </c>
      <c r="K99" s="50">
        <v>-37045.890000000007</v>
      </c>
      <c r="M99" s="63"/>
    </row>
    <row r="100" spans="1:13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37">
        <f>IF(+F94+F56+F99&gt;0,0,(F94+F56+F99))</f>
        <v>-7393.3600000000006</v>
      </c>
      <c r="G100" s="20">
        <v>0</v>
      </c>
      <c r="H100" s="20">
        <v>0</v>
      </c>
      <c r="I100" s="20">
        <v>0</v>
      </c>
      <c r="J100" s="20">
        <v>0</v>
      </c>
      <c r="K100" s="50">
        <f t="shared" si="18"/>
        <v>-7393.3600000000006</v>
      </c>
    </row>
    <row r="101" spans="1:13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3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3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3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5992242.8500000006</v>
      </c>
    </row>
    <row r="105" spans="1:13" ht="18.75" customHeight="1">
      <c r="A105" s="27" t="s">
        <v>79</v>
      </c>
      <c r="B105" s="28">
        <v>72065.710000000006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72065.710000000006</v>
      </c>
    </row>
    <row r="106" spans="1:13" ht="18.75" customHeight="1">
      <c r="A106" s="27" t="s">
        <v>80</v>
      </c>
      <c r="B106" s="28">
        <v>532065.29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532065.29</v>
      </c>
    </row>
    <row r="107" spans="1:13" ht="18.75" customHeight="1">
      <c r="A107" s="27" t="s">
        <v>81</v>
      </c>
      <c r="B107" s="42">
        <v>0</v>
      </c>
      <c r="C107" s="28">
        <f>+C96</f>
        <v>900605.27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900605.27</v>
      </c>
    </row>
    <row r="108" spans="1:13" ht="18.75" customHeight="1">
      <c r="A108" s="27" t="s">
        <v>82</v>
      </c>
      <c r="B108" s="42">
        <v>0</v>
      </c>
      <c r="C108" s="42">
        <v>0</v>
      </c>
      <c r="D108" s="28">
        <f>+D96</f>
        <v>1160235.6800000002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1160235.6800000002</v>
      </c>
    </row>
    <row r="109" spans="1:13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569020.87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569020.87</v>
      </c>
    </row>
    <row r="110" spans="1:13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110855.18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110855.18</v>
      </c>
    </row>
    <row r="111" spans="1:13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153817.31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153817.31</v>
      </c>
    </row>
    <row r="112" spans="1:13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231369.94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231369.94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423917.56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423917.56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379780.59</v>
      </c>
      <c r="H114" s="42">
        <v>0</v>
      </c>
      <c r="I114" s="42">
        <v>0</v>
      </c>
      <c r="J114" s="42">
        <v>0</v>
      </c>
      <c r="K114" s="43">
        <f t="shared" si="22"/>
        <v>379780.59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35095.160000000003</v>
      </c>
      <c r="H115" s="42">
        <v>0</v>
      </c>
      <c r="I115" s="42">
        <v>0</v>
      </c>
      <c r="J115" s="42">
        <v>0</v>
      </c>
      <c r="K115" s="43">
        <f t="shared" si="22"/>
        <v>35095.160000000003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201972.86</v>
      </c>
      <c r="H116" s="42">
        <v>0</v>
      </c>
      <c r="I116" s="42">
        <v>0</v>
      </c>
      <c r="J116" s="42">
        <v>0</v>
      </c>
      <c r="K116" s="43">
        <f t="shared" si="22"/>
        <v>201972.86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158768.06</v>
      </c>
      <c r="H117" s="42">
        <v>0</v>
      </c>
      <c r="I117" s="42">
        <v>0</v>
      </c>
      <c r="J117" s="42">
        <v>0</v>
      </c>
      <c r="K117" s="43">
        <f t="shared" si="22"/>
        <v>158768.06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486649.15</v>
      </c>
      <c r="H118" s="42">
        <v>0</v>
      </c>
      <c r="I118" s="42">
        <v>0</v>
      </c>
      <c r="J118" s="42">
        <v>0</v>
      </c>
      <c r="K118" s="43">
        <f t="shared" si="22"/>
        <v>486649.15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188564.55</v>
      </c>
      <c r="I119" s="42">
        <v>0</v>
      </c>
      <c r="J119" s="42">
        <v>0</v>
      </c>
      <c r="K119" s="43">
        <f t="shared" si="22"/>
        <v>188564.55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353223.29</v>
      </c>
      <c r="I120" s="42">
        <v>0</v>
      </c>
      <c r="J120" s="42">
        <v>0</v>
      </c>
      <c r="K120" s="43">
        <f t="shared" si="22"/>
        <v>353223.29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2880.86</v>
      </c>
      <c r="J121" s="42">
        <v>0</v>
      </c>
      <c r="K121" s="43">
        <f t="shared" si="22"/>
        <v>2880.86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31355.52</v>
      </c>
      <c r="K122" s="46">
        <f t="shared" si="22"/>
        <v>31355.52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2014-02-20T19:05:21Z</dcterms:modified>
</cp:coreProperties>
</file>