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<sst xmlns="http://schemas.openxmlformats.org/spreadsheetml/2006/main" count="98" uniqueCount="98">
  <si>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</si>
  <si>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</si>
  <si>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</si>
  <si>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</si>
  <si>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</si>
  <si>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</si>
  <si>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</si>
  <si>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</si>
  <si>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</si>
  <si>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</si>
  <si>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</si>
  <si>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</si>
  <si>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</si>
  <si>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</si>
  <si>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</si>
  <si>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</si>
  <si>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</si>
  <si>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</si>
  <si>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</si>
  <si>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</si>
  <si>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</si>
  <si>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</si>
  <si>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</si>
  <si>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</si>
  <si>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</si>
  <si>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</si>
  <si>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</si>
  <si>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</si>
  <si>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</si>
  <si>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</si>
  <si>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</si>
  <si>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</si>
  <si>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</si>
  <si>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</si>
  <si>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</si>
  <si>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</si>
  <si>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</si>
  <si>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</si>
  <si>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</si>
  <si>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</si>
  <si>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</si>
  <si>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</si>
  <si>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</si>
  <si>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</si>
  <si>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</si>
  <si>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</si>
  <si>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</si>
  <si>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</si>
  <si>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</si>
  <si>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</si>
  <si>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</si>
  <si>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</si>
  <si>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</si>
  <si>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</si>
  <si>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</si>
  <si>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</si>
  <si>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</si>
  <si>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</si>
  <si>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</si>
  <si>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</si>
  <si>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</si>
  <si>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</si>
  <si>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</si>
  <si>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</si>
  <si>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</si>
  <si>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</si>
  <si>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</si>
  <si>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</si>
  <si>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</si>
  <si>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</si>
  <si>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</si>
  <si>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</si>
  <si>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</si>
  <si>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</si>
  <si>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</si>
  <si>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</si>
  <si>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</si>
  <si>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</si>
  <si>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</si>
  <si>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</si>
  <si>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</si>
  <si>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</si>
  <si>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</si>
  <si>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</si>
  <si>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</si>
  <si>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</si>
  <si>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</si>
  <si>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</si>
  <si>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</si>
  <si>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</si>
  <si>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</si>
  <si>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</si>
  <si>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</si>
  <si>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</si>
  <si>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</si>
  <si>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</si>
  <si>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</si>
  <si>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05/02/14 - VENCIMENTO 12/02/14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</si>
</sst>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526263</v>
      </c>
      <c r="C7" s="10">
        <f aca="true" t="shared" si="0" ref="C7:I7">C8+C20+C24</f>
        <v>390699</v>
      </c>
      <c r="D7" s="10">
        <f t="shared" si="0"/>
        <v>595213</v>
      </c>
      <c r="E7" s="10">
        <f t="shared" si="0"/>
        <v>763514</v>
      </c>
      <c r="F7" s="10">
        <f t="shared" si="0"/>
        <v>465682</v>
      </c>
      <c r="G7" s="10">
        <f t="shared" si="0"/>
        <v>752350</v>
      </c>
      <c r="H7" s="10">
        <f t="shared" si="0"/>
        <v>394881</v>
      </c>
      <c r="I7" s="10">
        <f t="shared" si="0"/>
        <v>269119</v>
      </c>
      <c r="J7" s="10">
        <f>+J8+J20+J24</f>
        <v>4157721</v>
      </c>
      <c r="L7" s="42"/>
    </row>
    <row r="8" spans="1:10" ht="15.75">
      <c r="A8" s="11" t="s">
        <v>96</v>
      </c>
      <c r="B8" s="12">
        <f>+B9+B12+B16</f>
        <v>289469</v>
      </c>
      <c r="C8" s="12">
        <f aca="true" t="shared" si="1" ref="C8:I8">+C9+C12+C16</f>
        <v>228522</v>
      </c>
      <c r="D8" s="12">
        <f t="shared" si="1"/>
        <v>371491</v>
      </c>
      <c r="E8" s="12">
        <f t="shared" si="1"/>
        <v>443432</v>
      </c>
      <c r="F8" s="12">
        <f t="shared" si="1"/>
        <v>264785</v>
      </c>
      <c r="G8" s="12">
        <f t="shared" si="1"/>
        <v>433662</v>
      </c>
      <c r="H8" s="12">
        <f t="shared" si="1"/>
        <v>208030</v>
      </c>
      <c r="I8" s="12">
        <f t="shared" si="1"/>
        <v>161943</v>
      </c>
      <c r="J8" s="12">
        <f>SUM(B8:I8)</f>
        <v>2401334</v>
      </c>
    </row>
    <row r="9" spans="1:10" ht="15.75">
      <c r="A9" s="13" t="s">
        <v>22</v>
      </c>
      <c r="B9" s="14">
        <v>38099</v>
      </c>
      <c r="C9" s="14">
        <v>35754</v>
      </c>
      <c r="D9" s="14">
        <v>39454</v>
      </c>
      <c r="E9" s="14">
        <v>47137</v>
      </c>
      <c r="F9" s="14">
        <v>40680</v>
      </c>
      <c r="G9" s="14">
        <v>49182</v>
      </c>
      <c r="H9" s="14">
        <v>21895</v>
      </c>
      <c r="I9" s="14">
        <v>25704</v>
      </c>
      <c r="J9" s="12">
        <f aca="true" t="shared" si="2" ref="J9:J19">SUM(B9:I9)</f>
        <v>297905</v>
      </c>
    </row>
    <row r="10" spans="1:10" ht="15.75">
      <c r="A10" s="15" t="s">
        <v>23</v>
      </c>
      <c r="B10" s="14">
        <f>+B9-B11</f>
        <v>33231</v>
      </c>
      <c r="C10" s="14">
        <f aca="true" t="shared" si="3" ref="C10:I10">+C9-C11</f>
        <v>35754</v>
      </c>
      <c r="D10" s="14">
        <f t="shared" si="3"/>
        <v>37908</v>
      </c>
      <c r="E10" s="14">
        <f t="shared" si="3"/>
        <v>47137</v>
      </c>
      <c r="F10" s="14">
        <f t="shared" si="3"/>
        <v>39899</v>
      </c>
      <c r="G10" s="14">
        <f t="shared" si="3"/>
        <v>47002</v>
      </c>
      <c r="H10" s="14">
        <f t="shared" si="3"/>
        <v>21424</v>
      </c>
      <c r="I10" s="14">
        <f t="shared" si="3"/>
        <v>25704</v>
      </c>
      <c r="J10" s="12">
        <f t="shared" si="2"/>
        <v>288059</v>
      </c>
    </row>
    <row r="11" spans="1:10" ht="15.75">
      <c r="A11" s="15" t="s">
        <v>24</v>
      </c>
      <c r="B11" s="14">
        <v>4868</v>
      </c>
      <c r="C11" s="14">
        <v>0</v>
      </c>
      <c r="D11" s="14">
        <v>1546</v>
      </c>
      <c r="E11" s="14">
        <v>0</v>
      </c>
      <c r="F11" s="14">
        <v>781</v>
      </c>
      <c r="G11" s="14">
        <v>2180</v>
      </c>
      <c r="H11" s="14">
        <v>471</v>
      </c>
      <c r="I11" s="14">
        <v>0</v>
      </c>
      <c r="J11" s="12">
        <f t="shared" si="2"/>
        <v>9846</v>
      </c>
    </row>
    <row r="12" spans="1:10" ht="15.75">
      <c r="A12" s="16" t="s">
        <v>91</v>
      </c>
      <c r="B12" s="14">
        <f>B13+B14+B15</f>
        <v>249854</v>
      </c>
      <c r="C12" s="14">
        <f aca="true" t="shared" si="4" ref="C12:I12">C13+C14+C15</f>
        <v>191484</v>
      </c>
      <c r="D12" s="14">
        <f t="shared" si="4"/>
        <v>330278</v>
      </c>
      <c r="E12" s="14">
        <f t="shared" si="4"/>
        <v>394124</v>
      </c>
      <c r="F12" s="14">
        <f t="shared" si="4"/>
        <v>222501</v>
      </c>
      <c r="G12" s="14">
        <f t="shared" si="4"/>
        <v>382125</v>
      </c>
      <c r="H12" s="14">
        <f t="shared" si="4"/>
        <v>184887</v>
      </c>
      <c r="I12" s="14">
        <f t="shared" si="4"/>
        <v>135474</v>
      </c>
      <c r="J12" s="12">
        <f t="shared" si="2"/>
        <v>2090727</v>
      </c>
    </row>
    <row r="13" spans="1:10" ht="15.75">
      <c r="A13" s="15" t="s">
        <v>25</v>
      </c>
      <c r="B13" s="14">
        <v>126838</v>
      </c>
      <c r="C13" s="14">
        <v>100115</v>
      </c>
      <c r="D13" s="14">
        <v>166188</v>
      </c>
      <c r="E13" s="14">
        <v>203111</v>
      </c>
      <c r="F13" s="14">
        <v>118192</v>
      </c>
      <c r="G13" s="14">
        <v>199570</v>
      </c>
      <c r="H13" s="14">
        <v>96124</v>
      </c>
      <c r="I13" s="14">
        <v>68965</v>
      </c>
      <c r="J13" s="12">
        <f t="shared" si="2"/>
        <v>1079103</v>
      </c>
    </row>
    <row r="14" spans="1:10" ht="15.75">
      <c r="A14" s="15" t="s">
        <v>26</v>
      </c>
      <c r="B14" s="14">
        <v>115213</v>
      </c>
      <c r="C14" s="14">
        <v>84412</v>
      </c>
      <c r="D14" s="14">
        <v>154874</v>
      </c>
      <c r="E14" s="14">
        <v>177944</v>
      </c>
      <c r="F14" s="14">
        <v>96986</v>
      </c>
      <c r="G14" s="14">
        <v>171530</v>
      </c>
      <c r="H14" s="14">
        <v>83002</v>
      </c>
      <c r="I14" s="14">
        <v>63109</v>
      </c>
      <c r="J14" s="12">
        <f t="shared" si="2"/>
        <v>947070</v>
      </c>
    </row>
    <row r="15" spans="1:10" ht="15.75">
      <c r="A15" s="15" t="s">
        <v>27</v>
      </c>
      <c r="B15" s="14">
        <v>7803</v>
      </c>
      <c r="C15" s="14">
        <v>6957</v>
      </c>
      <c r="D15" s="14">
        <v>9216</v>
      </c>
      <c r="E15" s="14">
        <v>13069</v>
      </c>
      <c r="F15" s="14">
        <v>7323</v>
      </c>
      <c r="G15" s="14">
        <v>11025</v>
      </c>
      <c r="H15" s="14">
        <v>5761</v>
      </c>
      <c r="I15" s="14">
        <v>3400</v>
      </c>
      <c r="J15" s="12">
        <f t="shared" si="2"/>
        <v>64554</v>
      </c>
    </row>
    <row r="16" spans="1:10" ht="15.75">
      <c r="A16" s="16" t="s">
        <v>95</v>
      </c>
      <c r="B16" s="14">
        <f>B17+B18+B19</f>
        <v>1516</v>
      </c>
      <c r="C16" s="14">
        <f aca="true" t="shared" si="5" ref="C16:I16">C17+C18+C19</f>
        <v>1284</v>
      </c>
      <c r="D16" s="14">
        <f t="shared" si="5"/>
        <v>1759</v>
      </c>
      <c r="E16" s="14">
        <f t="shared" si="5"/>
        <v>2171</v>
      </c>
      <c r="F16" s="14">
        <f t="shared" si="5"/>
        <v>1604</v>
      </c>
      <c r="G16" s="14">
        <f t="shared" si="5"/>
        <v>2355</v>
      </c>
      <c r="H16" s="14">
        <f t="shared" si="5"/>
        <v>1248</v>
      </c>
      <c r="I16" s="14">
        <f t="shared" si="5"/>
        <v>765</v>
      </c>
      <c r="J16" s="12">
        <f t="shared" si="2"/>
        <v>12702</v>
      </c>
    </row>
    <row r="17" spans="1:10" ht="15.75">
      <c r="A17" s="15" t="s">
        <v>92</v>
      </c>
      <c r="B17" s="14">
        <v>1492</v>
      </c>
      <c r="C17" s="14">
        <v>1247</v>
      </c>
      <c r="D17" s="14">
        <v>1703</v>
      </c>
      <c r="E17" s="14">
        <v>2108</v>
      </c>
      <c r="F17" s="14">
        <v>1552</v>
      </c>
      <c r="G17" s="14">
        <v>2272</v>
      </c>
      <c r="H17" s="14">
        <v>1230</v>
      </c>
      <c r="I17" s="14">
        <v>748</v>
      </c>
      <c r="J17" s="12">
        <f t="shared" si="2"/>
        <v>12352</v>
      </c>
    </row>
    <row r="18" spans="1:10" ht="15.75">
      <c r="A18" s="15" t="s">
        <v>93</v>
      </c>
      <c r="B18" s="14">
        <v>24</v>
      </c>
      <c r="C18" s="14">
        <v>37</v>
      </c>
      <c r="D18" s="14">
        <v>56</v>
      </c>
      <c r="E18" s="14">
        <v>63</v>
      </c>
      <c r="F18" s="14">
        <v>52</v>
      </c>
      <c r="G18" s="14">
        <v>83</v>
      </c>
      <c r="H18" s="14">
        <v>18</v>
      </c>
      <c r="I18" s="14">
        <v>17</v>
      </c>
      <c r="J18" s="12">
        <f t="shared" si="2"/>
        <v>350</v>
      </c>
    </row>
    <row r="19" spans="1:10" ht="15.75">
      <c r="A19" s="15" t="s">
        <v>94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2">
        <f t="shared" si="2"/>
        <v>0</v>
      </c>
    </row>
    <row r="20" spans="1:10" ht="15.75">
      <c r="A20" s="17" t="s">
        <v>28</v>
      </c>
      <c r="B20" s="18">
        <f>B21+B22+B23</f>
        <v>177974</v>
      </c>
      <c r="C20" s="18">
        <f aca="true" t="shared" si="6" ref="C20:I20">C21+C22+C23</f>
        <v>113998</v>
      </c>
      <c r="D20" s="18">
        <f t="shared" si="6"/>
        <v>147982</v>
      </c>
      <c r="E20" s="18">
        <f t="shared" si="6"/>
        <v>216501</v>
      </c>
      <c r="F20" s="18">
        <f t="shared" si="6"/>
        <v>143122</v>
      </c>
      <c r="G20" s="18">
        <f t="shared" si="6"/>
        <v>239717</v>
      </c>
      <c r="H20" s="18">
        <f t="shared" si="6"/>
        <v>150835</v>
      </c>
      <c r="I20" s="18">
        <f t="shared" si="6"/>
        <v>88930</v>
      </c>
      <c r="J20" s="12">
        <f aca="true" t="shared" si="7" ref="J20:J26">SUM(B20:I20)</f>
        <v>1279059</v>
      </c>
    </row>
    <row r="21" spans="1:10" ht="18.75" customHeight="1">
      <c r="A21" s="13" t="s">
        <v>29</v>
      </c>
      <c r="B21" s="14">
        <v>100079</v>
      </c>
      <c r="C21" s="14">
        <v>69368</v>
      </c>
      <c r="D21" s="14">
        <v>89563</v>
      </c>
      <c r="E21" s="14">
        <v>132051</v>
      </c>
      <c r="F21" s="14">
        <v>86920</v>
      </c>
      <c r="G21" s="14">
        <v>142397</v>
      </c>
      <c r="H21" s="14">
        <v>86298</v>
      </c>
      <c r="I21" s="14">
        <v>50621</v>
      </c>
      <c r="J21" s="12">
        <f t="shared" si="7"/>
        <v>757297</v>
      </c>
    </row>
    <row r="22" spans="1:10" ht="18.75" customHeight="1">
      <c r="A22" s="13" t="s">
        <v>30</v>
      </c>
      <c r="B22" s="14">
        <v>73361</v>
      </c>
      <c r="C22" s="14">
        <v>41599</v>
      </c>
      <c r="D22" s="14">
        <v>54562</v>
      </c>
      <c r="E22" s="14">
        <v>78161</v>
      </c>
      <c r="F22" s="14">
        <v>52553</v>
      </c>
      <c r="G22" s="14">
        <v>91628</v>
      </c>
      <c r="H22" s="14">
        <v>61002</v>
      </c>
      <c r="I22" s="14">
        <v>36581</v>
      </c>
      <c r="J22" s="12">
        <f t="shared" si="7"/>
        <v>489447</v>
      </c>
    </row>
    <row r="23" spans="1:10" ht="18.75" customHeight="1">
      <c r="A23" s="13" t="s">
        <v>31</v>
      </c>
      <c r="B23" s="14">
        <v>4534</v>
      </c>
      <c r="C23" s="14">
        <v>3031</v>
      </c>
      <c r="D23" s="14">
        <v>3857</v>
      </c>
      <c r="E23" s="14">
        <v>6289</v>
      </c>
      <c r="F23" s="14">
        <v>3649</v>
      </c>
      <c r="G23" s="14">
        <v>5692</v>
      </c>
      <c r="H23" s="14">
        <v>3535</v>
      </c>
      <c r="I23" s="14">
        <v>1728</v>
      </c>
      <c r="J23" s="12">
        <f t="shared" si="7"/>
        <v>32315</v>
      </c>
    </row>
    <row r="24" spans="1:10" ht="18.75" customHeight="1">
      <c r="A24" s="17" t="s">
        <v>32</v>
      </c>
      <c r="B24" s="14">
        <f>B25+B26</f>
        <v>58820</v>
      </c>
      <c r="C24" s="14">
        <f aca="true" t="shared" si="8" ref="C24:I24">C25+C26</f>
        <v>48179</v>
      </c>
      <c r="D24" s="14">
        <f t="shared" si="8"/>
        <v>75740</v>
      </c>
      <c r="E24" s="14">
        <f t="shared" si="8"/>
        <v>103581</v>
      </c>
      <c r="F24" s="14">
        <f t="shared" si="8"/>
        <v>57775</v>
      </c>
      <c r="G24" s="14">
        <f t="shared" si="8"/>
        <v>78971</v>
      </c>
      <c r="H24" s="14">
        <f t="shared" si="8"/>
        <v>36016</v>
      </c>
      <c r="I24" s="14">
        <f t="shared" si="8"/>
        <v>18246</v>
      </c>
      <c r="J24" s="12">
        <f t="shared" si="7"/>
        <v>477328</v>
      </c>
    </row>
    <row r="25" spans="1:10" ht="18.75" customHeight="1">
      <c r="A25" s="13" t="s">
        <v>33</v>
      </c>
      <c r="B25" s="14">
        <v>37645</v>
      </c>
      <c r="C25" s="14">
        <v>30835</v>
      </c>
      <c r="D25" s="14">
        <v>48474</v>
      </c>
      <c r="E25" s="14">
        <v>66292</v>
      </c>
      <c r="F25" s="14">
        <v>36976</v>
      </c>
      <c r="G25" s="14">
        <v>50541</v>
      </c>
      <c r="H25" s="14">
        <v>23050</v>
      </c>
      <c r="I25" s="14">
        <v>11677</v>
      </c>
      <c r="J25" s="12">
        <f t="shared" si="7"/>
        <v>305490</v>
      </c>
    </row>
    <row r="26" spans="1:10" ht="18.75" customHeight="1">
      <c r="A26" s="13" t="s">
        <v>34</v>
      </c>
      <c r="B26" s="14">
        <v>21175</v>
      </c>
      <c r="C26" s="14">
        <v>17344</v>
      </c>
      <c r="D26" s="14">
        <v>27266</v>
      </c>
      <c r="E26" s="14">
        <v>37289</v>
      </c>
      <c r="F26" s="14">
        <v>20799</v>
      </c>
      <c r="G26" s="14">
        <v>28430</v>
      </c>
      <c r="H26" s="14">
        <v>12966</v>
      </c>
      <c r="I26" s="14">
        <v>6569</v>
      </c>
      <c r="J26" s="12">
        <f t="shared" si="7"/>
        <v>171838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0.9772</v>
      </c>
      <c r="C29" s="22">
        <v>0.9836</v>
      </c>
      <c r="D29" s="22">
        <v>1</v>
      </c>
      <c r="E29" s="22">
        <v>1</v>
      </c>
      <c r="F29" s="22">
        <v>1</v>
      </c>
      <c r="G29" s="22">
        <v>1</v>
      </c>
      <c r="H29" s="22">
        <v>0.9398</v>
      </c>
      <c r="I29" s="22">
        <v>0.9864</v>
      </c>
      <c r="J29" s="21"/>
    </row>
    <row r="30" spans="1:10" ht="18.75" customHeight="1">
      <c r="A30" s="17" t="s">
        <v>36</v>
      </c>
      <c r="B30" s="23">
        <v>0.7988</v>
      </c>
      <c r="C30" s="23">
        <v>0.713</v>
      </c>
      <c r="D30" s="23">
        <v>0.7791</v>
      </c>
      <c r="E30" s="23">
        <v>0.7594</v>
      </c>
      <c r="F30" s="23">
        <v>0.7184</v>
      </c>
      <c r="G30" s="23">
        <v>0.7094</v>
      </c>
      <c r="H30" s="23">
        <v>0.6225</v>
      </c>
      <c r="I30" s="24">
        <v>0.8461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0.9572603728553973</v>
      </c>
      <c r="C32" s="23">
        <f aca="true" t="shared" si="9" ref="C32:I32">(((+C$8+C$20)*C$29)+(C$24*C$30))/C$7</f>
        <v>0.9502309936805572</v>
      </c>
      <c r="D32" s="23">
        <f t="shared" si="9"/>
        <v>0.9718907920357922</v>
      </c>
      <c r="E32" s="23">
        <f t="shared" si="9"/>
        <v>0.9673593560825342</v>
      </c>
      <c r="F32" s="23">
        <f t="shared" si="9"/>
        <v>0.9650631976327193</v>
      </c>
      <c r="G32" s="23">
        <f t="shared" si="9"/>
        <v>0.969496946102213</v>
      </c>
      <c r="H32" s="23">
        <f t="shared" si="9"/>
        <v>0.9108599476804404</v>
      </c>
      <c r="I32" s="23">
        <f t="shared" si="9"/>
        <v>0.9768877998208971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1.4975381272949837</v>
      </c>
      <c r="C35" s="26">
        <f aca="true" t="shared" si="10" ref="C35:I35">C32*C34</f>
        <v>1.461645314479433</v>
      </c>
      <c r="D35" s="26">
        <f t="shared" si="10"/>
        <v>1.5103182908236212</v>
      </c>
      <c r="E35" s="26">
        <f t="shared" si="10"/>
        <v>1.502502551867392</v>
      </c>
      <c r="F35" s="26">
        <f t="shared" si="10"/>
        <v>1.4587895295416184</v>
      </c>
      <c r="G35" s="26">
        <f t="shared" si="10"/>
        <v>1.5360709614043464</v>
      </c>
      <c r="H35" s="26">
        <f t="shared" si="10"/>
        <v>1.6537573210086078</v>
      </c>
      <c r="I35" s="26">
        <f t="shared" si="10"/>
        <v>1.876113019556033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788098.91</v>
      </c>
      <c r="C41" s="29">
        <f aca="true" t="shared" si="13" ref="C41:I41">+C42+C43</f>
        <v>571063.36</v>
      </c>
      <c r="D41" s="29">
        <f t="shared" si="13"/>
        <v>898961.08</v>
      </c>
      <c r="E41" s="29">
        <f t="shared" si="13"/>
        <v>1147181.73</v>
      </c>
      <c r="F41" s="29">
        <f t="shared" si="13"/>
        <v>679332.03</v>
      </c>
      <c r="G41" s="29">
        <f t="shared" si="13"/>
        <v>1155662.99</v>
      </c>
      <c r="H41" s="29">
        <f t="shared" si="13"/>
        <v>653037.34</v>
      </c>
      <c r="I41" s="29">
        <f t="shared" si="13"/>
        <v>504897.66</v>
      </c>
      <c r="J41" s="29">
        <f t="shared" si="12"/>
        <v>6398235.100000001</v>
      </c>
      <c r="L41" s="43"/>
      <c r="M41" s="43"/>
    </row>
    <row r="42" spans="1:10" ht="15.75">
      <c r="A42" s="17" t="s">
        <v>72</v>
      </c>
      <c r="B42" s="30">
        <f>ROUND(+B7*B35,2)</f>
        <v>788098.91</v>
      </c>
      <c r="C42" s="30">
        <f aca="true" t="shared" si="14" ref="C42:I42">ROUND(+C7*C35,2)</f>
        <v>571063.36</v>
      </c>
      <c r="D42" s="30">
        <f t="shared" si="14"/>
        <v>898961.08</v>
      </c>
      <c r="E42" s="30">
        <f t="shared" si="14"/>
        <v>1147181.73</v>
      </c>
      <c r="F42" s="30">
        <f t="shared" si="14"/>
        <v>679332.03</v>
      </c>
      <c r="G42" s="30">
        <f t="shared" si="14"/>
        <v>1155662.99</v>
      </c>
      <c r="H42" s="30">
        <f t="shared" si="14"/>
        <v>653037.34</v>
      </c>
      <c r="I42" s="30">
        <f t="shared" si="14"/>
        <v>504897.66</v>
      </c>
      <c r="J42" s="30">
        <f>SUM(B42:I42)</f>
        <v>6398235.100000001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-104659.96</v>
      </c>
      <c r="C45" s="31">
        <f t="shared" si="16"/>
        <v>-112622.08</v>
      </c>
      <c r="D45" s="31">
        <f t="shared" si="16"/>
        <v>-116594</v>
      </c>
      <c r="E45" s="31">
        <f t="shared" si="16"/>
        <v>-147278.73</v>
      </c>
      <c r="F45" s="31">
        <f t="shared" si="16"/>
        <v>-121285.86</v>
      </c>
      <c r="G45" s="31">
        <f t="shared" si="16"/>
        <v>-150772.43</v>
      </c>
      <c r="H45" s="31">
        <f t="shared" si="16"/>
        <v>-70572.57</v>
      </c>
      <c r="I45" s="31">
        <f t="shared" si="16"/>
        <v>-79102.7</v>
      </c>
      <c r="J45" s="31">
        <f t="shared" si="16"/>
        <v>-902888.33</v>
      </c>
      <c r="L45" s="43"/>
    </row>
    <row r="46" spans="1:12" ht="15.75">
      <c r="A46" s="17" t="s">
        <v>42</v>
      </c>
      <c r="B46" s="32">
        <f>B47+B48</f>
        <v>-99693</v>
      </c>
      <c r="C46" s="32">
        <f aca="true" t="shared" si="17" ref="C46:I46">C47+C48</f>
        <v>-107262</v>
      </c>
      <c r="D46" s="32">
        <f t="shared" si="17"/>
        <v>-113724</v>
      </c>
      <c r="E46" s="32">
        <f t="shared" si="17"/>
        <v>-141411</v>
      </c>
      <c r="F46" s="32">
        <f t="shared" si="17"/>
        <v>-119697</v>
      </c>
      <c r="G46" s="32">
        <f t="shared" si="17"/>
        <v>-141006</v>
      </c>
      <c r="H46" s="32">
        <f t="shared" si="17"/>
        <v>-64272</v>
      </c>
      <c r="I46" s="32">
        <f t="shared" si="17"/>
        <v>-77112</v>
      </c>
      <c r="J46" s="31">
        <f t="shared" si="12"/>
        <v>-864177</v>
      </c>
      <c r="L46" s="43"/>
    </row>
    <row r="47" spans="1:12" ht="15.75">
      <c r="A47" s="13" t="s">
        <v>67</v>
      </c>
      <c r="B47" s="20">
        <f aca="true" t="shared" si="18" ref="B47:I47">ROUND(-B9*$D$3,2)</f>
        <v>-114297</v>
      </c>
      <c r="C47" s="20">
        <f t="shared" si="18"/>
        <v>-107262</v>
      </c>
      <c r="D47" s="20">
        <f t="shared" si="18"/>
        <v>-118362</v>
      </c>
      <c r="E47" s="20">
        <f t="shared" si="18"/>
        <v>-141411</v>
      </c>
      <c r="F47" s="20">
        <f t="shared" si="18"/>
        <v>-122040</v>
      </c>
      <c r="G47" s="20">
        <f t="shared" si="18"/>
        <v>-147546</v>
      </c>
      <c r="H47" s="20">
        <f t="shared" si="18"/>
        <v>-65685</v>
      </c>
      <c r="I47" s="20">
        <f t="shared" si="18"/>
        <v>-77112</v>
      </c>
      <c r="J47" s="57">
        <f t="shared" si="12"/>
        <v>-893715</v>
      </c>
      <c r="L47" s="43"/>
    </row>
    <row r="48" spans="1:12" ht="15.75">
      <c r="A48" s="13" t="s">
        <v>66</v>
      </c>
      <c r="B48" s="20">
        <f>ROUND(B11*$D$3,2)</f>
        <v>14604</v>
      </c>
      <c r="C48" s="20">
        <f aca="true" t="shared" si="19" ref="C48:I48">ROUND(C11*$D$3,2)</f>
        <v>0</v>
      </c>
      <c r="D48" s="20">
        <f t="shared" si="19"/>
        <v>4638</v>
      </c>
      <c r="E48" s="20">
        <f t="shared" si="19"/>
        <v>0</v>
      </c>
      <c r="F48" s="20">
        <f t="shared" si="19"/>
        <v>2343</v>
      </c>
      <c r="G48" s="20">
        <f t="shared" si="19"/>
        <v>6540</v>
      </c>
      <c r="H48" s="20">
        <f t="shared" si="19"/>
        <v>1413</v>
      </c>
      <c r="I48" s="20">
        <f t="shared" si="19"/>
        <v>0</v>
      </c>
      <c r="J48" s="57">
        <f>SUM(B48:I48)</f>
        <v>29538</v>
      </c>
      <c r="L48" s="43"/>
    </row>
    <row r="49" spans="1:12" ht="15.75">
      <c r="A49" s="17" t="s">
        <v>43</v>
      </c>
      <c r="B49" s="32">
        <f aca="true" t="shared" si="20" ref="B49:J49">SUM(B50:B54)</f>
        <v>-4966.96</v>
      </c>
      <c r="C49" s="32">
        <f t="shared" si="20"/>
        <v>-5360.08</v>
      </c>
      <c r="D49" s="32">
        <f t="shared" si="20"/>
        <v>-2870</v>
      </c>
      <c r="E49" s="32">
        <f t="shared" si="20"/>
        <v>-5867.73</v>
      </c>
      <c r="F49" s="32">
        <f t="shared" si="20"/>
        <v>-1588.86</v>
      </c>
      <c r="G49" s="32">
        <f t="shared" si="20"/>
        <v>-9766.43</v>
      </c>
      <c r="H49" s="32">
        <f t="shared" si="20"/>
        <v>-6300.57</v>
      </c>
      <c r="I49" s="32">
        <f t="shared" si="20"/>
        <v>-1990.7</v>
      </c>
      <c r="J49" s="32">
        <f t="shared" si="20"/>
        <v>-38711.33</v>
      </c>
      <c r="L49" s="50"/>
    </row>
    <row r="50" spans="1:10" ht="15.75">
      <c r="A50" s="13" t="s">
        <v>60</v>
      </c>
      <c r="B50" s="27">
        <v>-4966.96</v>
      </c>
      <c r="C50" s="27">
        <v>-5360.08</v>
      </c>
      <c r="D50" s="27">
        <v>-2870</v>
      </c>
      <c r="E50" s="27">
        <v>-5867.73</v>
      </c>
      <c r="F50" s="27">
        <v>-1588.86</v>
      </c>
      <c r="G50" s="27">
        <v>-9766.43</v>
      </c>
      <c r="H50" s="27">
        <v>-6300.57</v>
      </c>
      <c r="I50" s="27">
        <v>-1990.7</v>
      </c>
      <c r="J50" s="27">
        <f t="shared" si="12"/>
        <v>-38711.33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683438.9500000001</v>
      </c>
      <c r="C57" s="35">
        <f t="shared" si="21"/>
        <v>458441.27999999997</v>
      </c>
      <c r="D57" s="35">
        <f t="shared" si="21"/>
        <v>782367.08</v>
      </c>
      <c r="E57" s="35">
        <f t="shared" si="21"/>
        <v>999903</v>
      </c>
      <c r="F57" s="35">
        <f t="shared" si="21"/>
        <v>558046.17</v>
      </c>
      <c r="G57" s="35">
        <f t="shared" si="21"/>
        <v>1004890.56</v>
      </c>
      <c r="H57" s="35">
        <f t="shared" si="21"/>
        <v>582464.77</v>
      </c>
      <c r="I57" s="35">
        <f t="shared" si="21"/>
        <v>425794.95999999996</v>
      </c>
      <c r="J57" s="35">
        <f>SUM(B57:I57)</f>
        <v>5495346.7700000005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5495346.78</v>
      </c>
      <c r="L60" s="43"/>
    </row>
    <row r="61" spans="1:10" ht="17.25" customHeight="1">
      <c r="A61" s="17" t="s">
        <v>46</v>
      </c>
      <c r="B61" s="45">
        <v>115994.5</v>
      </c>
      <c r="C61" s="45">
        <v>101925.32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217919.82</v>
      </c>
    </row>
    <row r="62" spans="1:10" ht="17.25" customHeight="1">
      <c r="A62" s="17" t="s">
        <v>52</v>
      </c>
      <c r="B62" s="45">
        <v>406917.57</v>
      </c>
      <c r="C62" s="45">
        <v>263772.53</v>
      </c>
      <c r="D62" s="44">
        <v>0</v>
      </c>
      <c r="E62" s="45">
        <v>188905.77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859595.8700000001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113677.46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113677.46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161462.53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161462.53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55701.55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55701.55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44066.47</v>
      </c>
      <c r="E66" s="44">
        <v>0</v>
      </c>
      <c r="F66" s="45">
        <v>72109.66</v>
      </c>
      <c r="G66" s="44">
        <v>0</v>
      </c>
      <c r="H66" s="44">
        <v>0</v>
      </c>
      <c r="I66" s="44">
        <v>0</v>
      </c>
      <c r="J66" s="35">
        <f t="shared" si="22"/>
        <v>116176.13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124447.05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124447.05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89921.39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89921.39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12632.78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12632.78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176486.35</v>
      </c>
      <c r="G70" s="44">
        <v>0</v>
      </c>
      <c r="H70" s="44">
        <v>0</v>
      </c>
      <c r="I70" s="44">
        <v>0</v>
      </c>
      <c r="J70" s="35">
        <f t="shared" si="22"/>
        <v>176486.35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228964.25</v>
      </c>
      <c r="H71" s="45">
        <v>274238.57</v>
      </c>
      <c r="I71" s="44">
        <v>0</v>
      </c>
      <c r="J71" s="32">
        <f t="shared" si="22"/>
        <v>503202.82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303007.35</v>
      </c>
      <c r="H72" s="44">
        <v>0</v>
      </c>
      <c r="I72" s="44">
        <v>0</v>
      </c>
      <c r="J72" s="35">
        <f t="shared" si="22"/>
        <v>303007.35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83357.76</v>
      </c>
      <c r="J73" s="32">
        <f t="shared" si="22"/>
        <v>83357.76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127399.35</v>
      </c>
      <c r="J74" s="35">
        <f t="shared" si="22"/>
        <v>127399.35</v>
      </c>
    </row>
    <row r="75" spans="1:10" ht="17.25" customHeight="1">
      <c r="A75" s="41" t="s">
        <v>65</v>
      </c>
      <c r="B75" s="39">
        <v>160526.88</v>
      </c>
      <c r="C75" s="39">
        <v>92743.43</v>
      </c>
      <c r="D75" s="39">
        <v>407459.08</v>
      </c>
      <c r="E75" s="39">
        <v>583996.01</v>
      </c>
      <c r="F75" s="39">
        <v>309450.16</v>
      </c>
      <c r="G75" s="39">
        <v>472918.95</v>
      </c>
      <c r="H75" s="39">
        <v>308226.21</v>
      </c>
      <c r="I75" s="39">
        <v>215037.85</v>
      </c>
      <c r="J75" s="39">
        <f>SUM(B75:I75)</f>
        <v>2550358.57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1.5908786489044189</v>
      </c>
      <c r="C79" s="55">
        <v>1.5508299563990768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1.4766698519427859</v>
      </c>
      <c r="C80" s="55">
        <v>1.4319980970179795</v>
      </c>
      <c r="D80" s="55"/>
      <c r="E80" s="55">
        <v>1.5330763691787028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1.4138766176352384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1.4878339314747566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1.8047632755804301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1.704983141557399</v>
      </c>
      <c r="E84" s="55">
        <v>0</v>
      </c>
      <c r="F84" s="55">
        <v>1.5057957439298053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1.4803284402088166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1.478151378708305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1.4646790247465986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1.4491388860130447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1.477074243478301</v>
      </c>
      <c r="H89" s="55">
        <v>1.6537573344881116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1.6159203138147955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1.8347907104548093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1.8998776176708143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2014-02-12T11:22:14Z</dcterms:modified>
  <cp:category/>
  <cp:version/>
  <cp:contentType/>
  <cp:contentStatus/>
</cp:coreProperties>
</file>