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DETALHAMENTO PERMISSÃO" sheetId="7" r:id="rId1"/>
  </sheets>
  <definedNames>
    <definedName name="_xlnm.Print_Titles" localSheetId="0">'DETALHAMENTO PERMISSÃO'!$1:$6</definedName>
  </definedNames>
  <calcPr calcId="125725"/>
</workbook>
</file>

<file path=xl/calcChain.xml><?xml version="1.0" encoding="utf-8"?>
<calcChain xmlns="http://schemas.openxmlformats.org/spreadsheetml/2006/main">
  <c r="J9" i="7"/>
  <c r="B10"/>
  <c r="C10"/>
  <c r="D10"/>
  <c r="E10"/>
  <c r="F10"/>
  <c r="G10"/>
  <c r="H10"/>
  <c r="I10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B20"/>
  <c r="C20"/>
  <c r="D20"/>
  <c r="E20"/>
  <c r="F20"/>
  <c r="G20"/>
  <c r="H20"/>
  <c r="I20"/>
  <c r="J20"/>
  <c r="J21"/>
  <c r="J22"/>
  <c r="J23"/>
  <c r="B24"/>
  <c r="C24"/>
  <c r="D24"/>
  <c r="E24"/>
  <c r="F24"/>
  <c r="G24"/>
  <c r="H24"/>
  <c r="I24"/>
  <c r="J24"/>
  <c r="J25"/>
  <c r="J26"/>
  <c r="B37"/>
  <c r="C37"/>
  <c r="D37"/>
  <c r="E37"/>
  <c r="F37"/>
  <c r="G37"/>
  <c r="H37"/>
  <c r="I37"/>
  <c r="J37" s="1"/>
  <c r="J38"/>
  <c r="J39"/>
  <c r="B43"/>
  <c r="C43"/>
  <c r="D43"/>
  <c r="E43"/>
  <c r="F43"/>
  <c r="G43"/>
  <c r="H43"/>
  <c r="I43"/>
  <c r="J43"/>
  <c r="B47"/>
  <c r="C47"/>
  <c r="D47"/>
  <c r="E47"/>
  <c r="F47"/>
  <c r="G47"/>
  <c r="H47"/>
  <c r="I47"/>
  <c r="J47"/>
  <c r="B48"/>
  <c r="C48"/>
  <c r="D48"/>
  <c r="E48"/>
  <c r="F48"/>
  <c r="G48"/>
  <c r="H48"/>
  <c r="I48"/>
  <c r="B49"/>
  <c r="C49"/>
  <c r="D49"/>
  <c r="E49"/>
  <c r="F49"/>
  <c r="G49"/>
  <c r="H49"/>
  <c r="I49"/>
  <c r="J50"/>
  <c r="J51"/>
  <c r="J52"/>
  <c r="J53"/>
  <c r="J54"/>
  <c r="J55"/>
  <c r="J61"/>
  <c r="J62"/>
  <c r="J63"/>
  <c r="J64"/>
  <c r="J65"/>
  <c r="J66"/>
  <c r="J67"/>
  <c r="J68"/>
  <c r="J69"/>
  <c r="J70"/>
  <c r="J71"/>
  <c r="J72"/>
  <c r="J73"/>
  <c r="J74"/>
  <c r="J75"/>
  <c r="J60" l="1"/>
  <c r="J48"/>
  <c r="H46"/>
  <c r="H45" s="1"/>
  <c r="F46"/>
  <c r="F45" s="1"/>
  <c r="D46"/>
  <c r="D45" s="1"/>
  <c r="B46"/>
  <c r="I8"/>
  <c r="G8"/>
  <c r="E8"/>
  <c r="C8"/>
  <c r="J49"/>
  <c r="I46"/>
  <c r="I45" s="1"/>
  <c r="G46"/>
  <c r="G45" s="1"/>
  <c r="E46"/>
  <c r="E45" s="1"/>
  <c r="C46"/>
  <c r="C45" s="1"/>
  <c r="H8"/>
  <c r="F8"/>
  <c r="D8"/>
  <c r="B8"/>
  <c r="J46"/>
  <c r="J45" s="1"/>
  <c r="B45"/>
  <c r="I7"/>
  <c r="G7"/>
  <c r="E7"/>
  <c r="C7"/>
  <c r="H7"/>
  <c r="F7"/>
  <c r="D7"/>
  <c r="J8"/>
  <c r="J7" s="1"/>
  <c r="B7"/>
  <c r="B32"/>
  <c r="B35" s="1"/>
  <c r="B42" l="1"/>
  <c r="D32"/>
  <c r="D35" s="1"/>
  <c r="D42" s="1"/>
  <c r="D41" s="1"/>
  <c r="D57" s="1"/>
  <c r="F32"/>
  <c r="F35" s="1"/>
  <c r="F42" s="1"/>
  <c r="F41" s="1"/>
  <c r="F57" s="1"/>
  <c r="H32"/>
  <c r="H35" s="1"/>
  <c r="H42" s="1"/>
  <c r="H41" s="1"/>
  <c r="H57" s="1"/>
  <c r="C32"/>
  <c r="C35" s="1"/>
  <c r="C42" s="1"/>
  <c r="C41" s="1"/>
  <c r="C57" s="1"/>
  <c r="E32"/>
  <c r="E35" s="1"/>
  <c r="E42" s="1"/>
  <c r="E41" s="1"/>
  <c r="E57" s="1"/>
  <c r="G32"/>
  <c r="G35" s="1"/>
  <c r="G42" s="1"/>
  <c r="G41" s="1"/>
  <c r="G57" s="1"/>
  <c r="I32"/>
  <c r="I35" s="1"/>
  <c r="I42" s="1"/>
  <c r="I41" s="1"/>
  <c r="I57" s="1"/>
  <c r="B41" l="1"/>
  <c r="J42"/>
  <c r="J41" l="1"/>
  <c r="B57"/>
  <c r="J57" s="1"/>
</calcChain>
</file>

<file path=xl/sharedStrings.xml><?xml version="1.0" encoding="utf-8"?>
<sst xmlns="http://schemas.openxmlformats.org/spreadsheetml/2006/main" count="98" uniqueCount="98">
  <si>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</si>
  <si>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</si>
  <si>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</si>
  <si>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</si>
  <si>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</si>
  <si>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</si>
  <si>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</si>
  <si>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</si>
  <si>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</si>
  <si>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</si>
  <si>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</si>
  <si>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</si>
  <si>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</si>
  <si>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</si>
  <si>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</si>
  <si>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</si>
  <si>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DEMONSTRATIVO DE REMUNERAÇÃO DOS PERMISSIONÁRIOS</t>
  </si>
  <si>
    <t>Tarifa do dia:</t>
  </si>
  <si>
    <t>DISCRIMINAÇÃO</t>
  </si>
  <si>
    <t>PERMISSIONÁRIAS</t>
  </si>
  <si>
    <t>TOTAL</t>
  </si>
  <si>
    <t>1. Passageiros Transportados da Área (1.1. +  1.2. + 1.3.)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</si>
  <si>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</si>
  <si>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</si>
  <si>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</si>
  <si>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</si>
  <si>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</si>
  <si>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</si>
  <si>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</si>
  <si>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</si>
  <si>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</si>
  <si>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</si>
  <si>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</si>
  <si>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</si>
  <si>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</si>
  <si>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2.1.  Fator de Integração</t>
  </si>
  <si>
    <t>2.2.  Fator de Gratuidade</t>
  </si>
  <si>
    <t>4. Tarifa de Remuneração por Passageiro Transportado</t>
  </si>
  <si>
    <t>5.1.  Quantidade de AVL's Validados no Mês</t>
  </si>
  <si>
    <t>5.2.  Remuneração por AVL</t>
  </si>
  <si>
    <t>6. Remuneração Bruta do Operador pelo Transporte Coletivo (6.1. + 6.2.)</t>
  </si>
  <si>
    <t>6.2. Remuneração de AVL (5.)</t>
  </si>
  <si>
    <t>7.1. Compensação da Receita Antecipada (7.1.1. + 7.1.2.)</t>
  </si>
  <si>
    <t>7.2. Ajustes Contratuais</t>
  </si>
  <si>
    <t>8. Remuneração Líquida a Pagar aos Permissionários (6. + 7.)</t>
  </si>
  <si>
    <t>9. Distribuição da Remuneração entre as Cooperativas e Cooperados</t>
  </si>
  <si>
    <t>9.1. Fênix</t>
  </si>
  <si>
    <t>9.10. Coopertranse</t>
  </si>
  <si>
    <t>9.11. Cooperpam</t>
  </si>
  <si>
    <t>9.12. Cooperlider</t>
  </si>
  <si>
    <t>9.13. Cooperalfa</t>
  </si>
  <si>
    <t>9.14. Unicoopers</t>
  </si>
  <si>
    <t>9.2. Transcooper</t>
  </si>
  <si>
    <t>9.3. Paulistana</t>
  </si>
  <si>
    <t>9.4. Paulistana I</t>
  </si>
  <si>
    <t>9.5. Paulistana II</t>
  </si>
  <si>
    <t>9.6. Nova Aliança</t>
  </si>
  <si>
    <t>9.7. Transcooper II</t>
  </si>
  <si>
    <t>9.8. Transcooper III</t>
  </si>
  <si>
    <t>9.9. Transcooper IV</t>
  </si>
  <si>
    <t>7.2.1. Multas do Regulamento de Sanções e Multas - RESAM</t>
  </si>
  <si>
    <t>7.2.2. Publicidade nos Veículos</t>
  </si>
  <si>
    <t>7.2.3. Multa Contratual</t>
  </si>
  <si>
    <t>7.2.4. Prejuízo Causado ao Sistema por uso Indevido do Bilhete Único</t>
  </si>
  <si>
    <t>7.2.5. Aquisição de Cartão Operacional</t>
  </si>
  <si>
    <t>9.15. Parcela de remuneração repassada diretamente ao cooperado.</t>
  </si>
  <si>
    <t>7.1.2. Ajuste de Bordo (1.1.1.2. x Tarifa do Dia)</t>
  </si>
  <si>
    <t>7.1.1. Retida na Catraca (1.1.1. x Tarifa do Dia)</t>
  </si>
  <si>
    <t>7.3. Revisão de Remuneração pelo Transporte Coletivo</t>
  </si>
  <si>
    <t>2. Fatores Contratuais</t>
  </si>
  <si>
    <t>3. Ponderação dos Fatores de Integração e de Gratuidade  (((1.1. + 1.2.) x 2.1.) + (1.3. x 2.2.)) / 1.</t>
  </si>
  <si>
    <t>4.1.  Tarifa de Remuneração por Passageiro Transportado Ajustada (3. x 4.)</t>
  </si>
  <si>
    <t>6.1.  Pelo Transporte de Passageiros  (4.1. x 1.)</t>
  </si>
  <si>
    <t>10.1. Fênix</t>
  </si>
  <si>
    <t>10.2. Transcooper</t>
  </si>
  <si>
    <t>10.3. Paulistana</t>
  </si>
  <si>
    <t>10.4. Paulistana I</t>
  </si>
  <si>
    <t>10.5. Paulistana II</t>
  </si>
  <si>
    <t>10.6. Nova Aliança</t>
  </si>
  <si>
    <t>10.7. Transcooper II</t>
  </si>
  <si>
    <t>10.8. Transcooper III</t>
  </si>
  <si>
    <t>10.9. Transcooper IV</t>
  </si>
  <si>
    <t>10.10. Coopertranse</t>
  </si>
  <si>
    <t>10.11. Cooperpam</t>
  </si>
  <si>
    <t>10.12. Cooperlider</t>
  </si>
  <si>
    <t>10.13. Cooperalfa</t>
  </si>
  <si>
    <t>10.14. Unicoopers</t>
  </si>
  <si>
    <t>Nota: (1) Tarifa de remuneração líquida de cada cooperativa considerando a aplicação dos fatores de integração e de gratuidade e, também, reequilibrio interno estabelecido e informado pelo consórcio.</t>
  </si>
  <si>
    <t>5. Remuneração Mensal de AVL (5.2)</t>
  </si>
  <si>
    <t>7. Acertos Financeiros (7.1. + 7.2. + 7.3.)</t>
  </si>
  <si>
    <t>10. Tarifa de Remuneração Líquida Por Passageiro (1)</t>
  </si>
  <si>
    <t>1.1.2. Créditos Eletrônicos Bilhete Único (1.1.2.1. + 1.1.2.2. + 1.1.2.3.)</t>
  </si>
  <si>
    <t>1.1.3.1. Comum</t>
  </si>
  <si>
    <t xml:space="preserve">1.1.3.2. Vale Transporte </t>
  </si>
  <si>
    <t>1.1.3.3. Estudante</t>
  </si>
  <si>
    <t>1.1.3. Créditos Eletrônicos Bilhete Temporal (1.1.3.1. + 1.1.3.2. + 1.1.3.3.)</t>
  </si>
  <si>
    <t>1.1. Pagantes (1.1.1. + 1.1.2. + 1.1.3)</t>
  </si>
  <si>
    <t>OPERAÇÃO 07/02/14 - VENCIMENTO 14/02/14</t>
  </si>
</sst>
</file>

<file path=xl/styles.xml><?xml version="1.0" encoding="utf-8"?>
<styleSheet xmlns="http://schemas.openxmlformats.org/spreadsheetml/2006/main">
  <numFmts count="8">
    <numFmt numFmtId="44" formatCode="_(&quot;R$ &quot;* #,##0.00_);_(&quot;R$ &quot;* \(#,##0.00\);_(&quot;R$ &quot;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* #,##0.0000_);_(* \(#,##0.0000\);_(* &quot;-&quot;??_);_(@_)"/>
    <numFmt numFmtId="167" formatCode="_-&quot;R$&quot;\ * #,##0.0000_-;\-&quot;R$&quot;\ * #,##0.0000_-;_-&quot;R$&quot;\ * &quot;-&quot;??_-;_-@_-"/>
    <numFmt numFmtId="168" formatCode="0.000000000000"/>
    <numFmt numFmtId="169" formatCode="_-&quot;R$&quot;\ * #,##0.000000000000_-;\-&quot;R$&quot;\ * #,##0.000000000000_-;_-&quot;R$&quot;\ * &quot;-&quot;????????????_-;_-@_-"/>
  </numFmts>
  <fonts count="7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2" fillId="2" borderId="3" xfId="2" applyFont="1" applyFill="1" applyBorder="1" applyAlignment="1">
      <alignment horizontal="left" vertical="center"/>
    </xf>
    <xf numFmtId="164" fontId="2" fillId="2" borderId="3" xfId="1" applyFont="1" applyFill="1" applyBorder="1" applyAlignment="1">
      <alignment vertical="center"/>
    </xf>
    <xf numFmtId="1" fontId="2" fillId="2" borderId="3" xfId="2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165" fontId="4" fillId="0" borderId="2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3" applyFont="1" applyFill="1" applyBorder="1" applyAlignment="1">
      <alignment vertical="center"/>
    </xf>
    <xf numFmtId="43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vertical="center"/>
    </xf>
    <xf numFmtId="43" fontId="4" fillId="0" borderId="1" xfId="3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1" applyFont="1" applyFill="1" applyBorder="1" applyAlignment="1">
      <alignment vertical="center"/>
    </xf>
    <xf numFmtId="43" fontId="3" fillId="0" borderId="1" xfId="1" applyNumberFormat="1" applyFont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2"/>
    </xf>
    <xf numFmtId="164" fontId="4" fillId="0" borderId="4" xfId="1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165" fontId="3" fillId="0" borderId="0" xfId="3" applyNumberFormat="1" applyFont="1" applyFill="1" applyAlignment="1">
      <alignment vertical="center"/>
    </xf>
    <xf numFmtId="43" fontId="3" fillId="0" borderId="0" xfId="3" applyFont="1" applyFill="1" applyAlignment="1">
      <alignment vertical="center"/>
    </xf>
    <xf numFmtId="43" fontId="4" fillId="0" borderId="1" xfId="1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2"/>
    </xf>
    <xf numFmtId="43" fontId="4" fillId="0" borderId="2" xfId="1" applyNumberFormat="1" applyFont="1" applyBorder="1" applyAlignment="1">
      <alignment vertical="center"/>
    </xf>
    <xf numFmtId="43" fontId="4" fillId="0" borderId="2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3" fillId="0" borderId="0" xfId="3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169" fontId="0" fillId="0" borderId="0" xfId="0" applyNumberFormat="1" applyFont="1" applyFill="1" applyAlignment="1">
      <alignment vertical="center"/>
    </xf>
    <xf numFmtId="166" fontId="4" fillId="0" borderId="1" xfId="3" applyNumberFormat="1" applyFont="1" applyBorder="1" applyAlignment="1">
      <alignment vertical="center"/>
    </xf>
    <xf numFmtId="166" fontId="4" fillId="0" borderId="4" xfId="3" applyNumberFormat="1" applyFont="1" applyBorder="1" applyAlignment="1">
      <alignment vertical="center"/>
    </xf>
    <xf numFmtId="43" fontId="4" fillId="0" borderId="1" xfId="3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3" fontId="4" fillId="0" borderId="4" xfId="3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99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4.25"/>
  <cols>
    <col min="1" max="1" width="81.875" style="1" customWidth="1"/>
    <col min="2" max="6" width="16.25" style="1" customWidth="1"/>
    <col min="7" max="7" width="20.125" style="1" bestFit="1" customWidth="1"/>
    <col min="8" max="9" width="16.25" style="1" customWidth="1"/>
    <col min="10" max="10" width="17.25" style="1" bestFit="1" customWidth="1"/>
    <col min="11" max="11" width="9" style="1"/>
    <col min="12" max="12" width="15.375" style="1" customWidth="1"/>
    <col min="13" max="13" width="11.125" style="1" bestFit="1" customWidth="1"/>
    <col min="14" max="16384" width="9" style="1"/>
  </cols>
  <sheetData>
    <row r="1" spans="1:12" ht="21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21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8.75" customHeight="1">
      <c r="A3" s="5"/>
      <c r="B3" s="6"/>
      <c r="C3" s="5" t="s">
        <v>17</v>
      </c>
      <c r="D3" s="7">
        <v>3</v>
      </c>
      <c r="E3" s="8"/>
      <c r="F3" s="8"/>
      <c r="G3" s="8"/>
      <c r="H3" s="8"/>
      <c r="I3" s="8"/>
      <c r="J3" s="5"/>
    </row>
    <row r="4" spans="1:12" ht="15.75">
      <c r="A4" s="65" t="s">
        <v>18</v>
      </c>
      <c r="B4" s="65" t="s">
        <v>19</v>
      </c>
      <c r="C4" s="65"/>
      <c r="D4" s="65"/>
      <c r="E4" s="65"/>
      <c r="F4" s="65"/>
      <c r="G4" s="65"/>
      <c r="H4" s="65"/>
      <c r="I4" s="65"/>
      <c r="J4" s="66" t="s">
        <v>20</v>
      </c>
    </row>
    <row r="5" spans="1:12" ht="38.25">
      <c r="A5" s="65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65"/>
    </row>
    <row r="6" spans="1:12" ht="15.75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5"/>
    </row>
    <row r="7" spans="1:12" ht="15.75">
      <c r="A7" s="9" t="s">
        <v>21</v>
      </c>
      <c r="B7" s="10">
        <f>B8+B20+B24</f>
        <v>544603</v>
      </c>
      <c r="C7" s="10">
        <f t="shared" ref="C7:I7" si="0">C8+C20+C24</f>
        <v>398599</v>
      </c>
      <c r="D7" s="10">
        <f t="shared" si="0"/>
        <v>617901</v>
      </c>
      <c r="E7" s="10">
        <f t="shared" si="0"/>
        <v>787575</v>
      </c>
      <c r="F7" s="10">
        <f t="shared" si="0"/>
        <v>475845</v>
      </c>
      <c r="G7" s="10">
        <f t="shared" si="0"/>
        <v>765285</v>
      </c>
      <c r="H7" s="10">
        <f t="shared" si="0"/>
        <v>392489</v>
      </c>
      <c r="I7" s="10">
        <f t="shared" si="0"/>
        <v>270738</v>
      </c>
      <c r="J7" s="10">
        <f>+J8+J20+J24</f>
        <v>4253035</v>
      </c>
      <c r="L7" s="42"/>
    </row>
    <row r="8" spans="1:12" ht="15.75">
      <c r="A8" s="11" t="s">
        <v>96</v>
      </c>
      <c r="B8" s="12">
        <f>+B9+B12+B16</f>
        <v>304170</v>
      </c>
      <c r="C8" s="12">
        <f t="shared" ref="C8:I8" si="1">+C9+C12+C16</f>
        <v>235110</v>
      </c>
      <c r="D8" s="12">
        <f t="shared" si="1"/>
        <v>388868</v>
      </c>
      <c r="E8" s="12">
        <f t="shared" si="1"/>
        <v>460408</v>
      </c>
      <c r="F8" s="12">
        <f t="shared" si="1"/>
        <v>273485</v>
      </c>
      <c r="G8" s="12">
        <f t="shared" si="1"/>
        <v>446192</v>
      </c>
      <c r="H8" s="12">
        <f t="shared" si="1"/>
        <v>210631</v>
      </c>
      <c r="I8" s="12">
        <f t="shared" si="1"/>
        <v>165121</v>
      </c>
      <c r="J8" s="12">
        <f>SUM(B8:I8)</f>
        <v>2483985</v>
      </c>
    </row>
    <row r="9" spans="1:12" ht="15.75">
      <c r="A9" s="13" t="s">
        <v>22</v>
      </c>
      <c r="B9" s="14">
        <v>44113</v>
      </c>
      <c r="C9" s="14">
        <v>39730</v>
      </c>
      <c r="D9" s="14">
        <v>46432</v>
      </c>
      <c r="E9" s="14">
        <v>55005</v>
      </c>
      <c r="F9" s="14">
        <v>45018</v>
      </c>
      <c r="G9" s="14">
        <v>55030</v>
      </c>
      <c r="H9" s="14">
        <v>23284</v>
      </c>
      <c r="I9" s="14">
        <v>27939</v>
      </c>
      <c r="J9" s="12">
        <f t="shared" ref="J9:J19" si="2">SUM(B9:I9)</f>
        <v>336551</v>
      </c>
    </row>
    <row r="10" spans="1:12" ht="15.75">
      <c r="A10" s="15" t="s">
        <v>23</v>
      </c>
      <c r="B10" s="14">
        <f>+B9-B11</f>
        <v>44113</v>
      </c>
      <c r="C10" s="14">
        <f t="shared" ref="C10:I10" si="3">+C9-C11</f>
        <v>39730</v>
      </c>
      <c r="D10" s="14">
        <f t="shared" si="3"/>
        <v>46432</v>
      </c>
      <c r="E10" s="14">
        <f t="shared" si="3"/>
        <v>55005</v>
      </c>
      <c r="F10" s="14">
        <f t="shared" si="3"/>
        <v>45018</v>
      </c>
      <c r="G10" s="14">
        <f t="shared" si="3"/>
        <v>55030</v>
      </c>
      <c r="H10" s="14">
        <f t="shared" si="3"/>
        <v>23284</v>
      </c>
      <c r="I10" s="14">
        <f t="shared" si="3"/>
        <v>27939</v>
      </c>
      <c r="J10" s="12">
        <f t="shared" si="2"/>
        <v>336551</v>
      </c>
    </row>
    <row r="11" spans="1:12" ht="15.75">
      <c r="A11" s="15" t="s">
        <v>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2">
        <f t="shared" si="2"/>
        <v>0</v>
      </c>
    </row>
    <row r="12" spans="1:12" ht="15.75">
      <c r="A12" s="16" t="s">
        <v>91</v>
      </c>
      <c r="B12" s="14">
        <f>B13+B14+B15</f>
        <v>258442</v>
      </c>
      <c r="C12" s="14">
        <f t="shared" ref="C12:I12" si="4">C13+C14+C15</f>
        <v>194105</v>
      </c>
      <c r="D12" s="14">
        <f t="shared" si="4"/>
        <v>340685</v>
      </c>
      <c r="E12" s="14">
        <f t="shared" si="4"/>
        <v>403119</v>
      </c>
      <c r="F12" s="14">
        <f t="shared" si="4"/>
        <v>226813</v>
      </c>
      <c r="G12" s="14">
        <f t="shared" si="4"/>
        <v>388826</v>
      </c>
      <c r="H12" s="14">
        <f t="shared" si="4"/>
        <v>186108</v>
      </c>
      <c r="I12" s="14">
        <f t="shared" si="4"/>
        <v>136449</v>
      </c>
      <c r="J12" s="12">
        <f t="shared" si="2"/>
        <v>2134547</v>
      </c>
    </row>
    <row r="13" spans="1:12" ht="15.75">
      <c r="A13" s="15" t="s">
        <v>25</v>
      </c>
      <c r="B13" s="14">
        <v>130817</v>
      </c>
      <c r="C13" s="14">
        <v>101471</v>
      </c>
      <c r="D13" s="14">
        <v>171926</v>
      </c>
      <c r="E13" s="14">
        <v>207816</v>
      </c>
      <c r="F13" s="14">
        <v>120857</v>
      </c>
      <c r="G13" s="14">
        <v>202297</v>
      </c>
      <c r="H13" s="14">
        <v>96664</v>
      </c>
      <c r="I13" s="14">
        <v>69357</v>
      </c>
      <c r="J13" s="12">
        <f t="shared" si="2"/>
        <v>1101205</v>
      </c>
    </row>
    <row r="14" spans="1:12" ht="15.75">
      <c r="A14" s="15" t="s">
        <v>26</v>
      </c>
      <c r="B14" s="14">
        <v>118527</v>
      </c>
      <c r="C14" s="14">
        <v>84965</v>
      </c>
      <c r="D14" s="14">
        <v>158124</v>
      </c>
      <c r="E14" s="14">
        <v>180429</v>
      </c>
      <c r="F14" s="14">
        <v>98034</v>
      </c>
      <c r="G14" s="14">
        <v>174437</v>
      </c>
      <c r="H14" s="14">
        <v>83271</v>
      </c>
      <c r="I14" s="14">
        <v>63416</v>
      </c>
      <c r="J14" s="12">
        <f t="shared" si="2"/>
        <v>961203</v>
      </c>
    </row>
    <row r="15" spans="1:12" ht="15.75">
      <c r="A15" s="15" t="s">
        <v>27</v>
      </c>
      <c r="B15" s="14">
        <v>9098</v>
      </c>
      <c r="C15" s="14">
        <v>7669</v>
      </c>
      <c r="D15" s="14">
        <v>10635</v>
      </c>
      <c r="E15" s="14">
        <v>14874</v>
      </c>
      <c r="F15" s="14">
        <v>7922</v>
      </c>
      <c r="G15" s="14">
        <v>12092</v>
      </c>
      <c r="H15" s="14">
        <v>6173</v>
      </c>
      <c r="I15" s="14">
        <v>3676</v>
      </c>
      <c r="J15" s="12">
        <f t="shared" si="2"/>
        <v>72139</v>
      </c>
    </row>
    <row r="16" spans="1:12" ht="15.75">
      <c r="A16" s="16" t="s">
        <v>95</v>
      </c>
      <c r="B16" s="14">
        <f>B17+B18+B19</f>
        <v>1615</v>
      </c>
      <c r="C16" s="14">
        <f t="shared" ref="C16:I16" si="5">C17+C18+C19</f>
        <v>1275</v>
      </c>
      <c r="D16" s="14">
        <f t="shared" si="5"/>
        <v>1751</v>
      </c>
      <c r="E16" s="14">
        <f t="shared" si="5"/>
        <v>2284</v>
      </c>
      <c r="F16" s="14">
        <f t="shared" si="5"/>
        <v>1654</v>
      </c>
      <c r="G16" s="14">
        <f t="shared" si="5"/>
        <v>2336</v>
      </c>
      <c r="H16" s="14">
        <f t="shared" si="5"/>
        <v>1239</v>
      </c>
      <c r="I16" s="14">
        <f t="shared" si="5"/>
        <v>733</v>
      </c>
      <c r="J16" s="12">
        <f t="shared" si="2"/>
        <v>12887</v>
      </c>
    </row>
    <row r="17" spans="1:10" ht="15.75">
      <c r="A17" s="15" t="s">
        <v>92</v>
      </c>
      <c r="B17" s="14">
        <v>1597</v>
      </c>
      <c r="C17" s="14">
        <v>1242</v>
      </c>
      <c r="D17" s="14">
        <v>1680</v>
      </c>
      <c r="E17" s="14">
        <v>2222</v>
      </c>
      <c r="F17" s="14">
        <v>1603</v>
      </c>
      <c r="G17" s="14">
        <v>2247</v>
      </c>
      <c r="H17" s="14">
        <v>1223</v>
      </c>
      <c r="I17" s="14">
        <v>708</v>
      </c>
      <c r="J17" s="12">
        <f t="shared" si="2"/>
        <v>12522</v>
      </c>
    </row>
    <row r="18" spans="1:10" ht="15.75">
      <c r="A18" s="15" t="s">
        <v>93</v>
      </c>
      <c r="B18" s="14">
        <v>18</v>
      </c>
      <c r="C18" s="14">
        <v>33</v>
      </c>
      <c r="D18" s="14">
        <v>71</v>
      </c>
      <c r="E18" s="14">
        <v>62</v>
      </c>
      <c r="F18" s="14">
        <v>51</v>
      </c>
      <c r="G18" s="14">
        <v>89</v>
      </c>
      <c r="H18" s="14">
        <v>16</v>
      </c>
      <c r="I18" s="14">
        <v>25</v>
      </c>
      <c r="J18" s="12">
        <f t="shared" si="2"/>
        <v>365</v>
      </c>
    </row>
    <row r="19" spans="1:10" ht="15.75">
      <c r="A19" s="15" t="s">
        <v>94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2">
        <f t="shared" si="2"/>
        <v>0</v>
      </c>
    </row>
    <row r="20" spans="1:10" ht="15.75">
      <c r="A20" s="17" t="s">
        <v>28</v>
      </c>
      <c r="B20" s="18">
        <f>B21+B22+B23</f>
        <v>179286</v>
      </c>
      <c r="C20" s="18">
        <f t="shared" ref="C20:I20" si="6">C21+C22+C23</f>
        <v>114717</v>
      </c>
      <c r="D20" s="18">
        <f t="shared" si="6"/>
        <v>150989</v>
      </c>
      <c r="E20" s="18">
        <f t="shared" si="6"/>
        <v>220679</v>
      </c>
      <c r="F20" s="18">
        <f t="shared" si="6"/>
        <v>143762</v>
      </c>
      <c r="G20" s="18">
        <f t="shared" si="6"/>
        <v>240372</v>
      </c>
      <c r="H20" s="18">
        <f t="shared" si="6"/>
        <v>147445</v>
      </c>
      <c r="I20" s="18">
        <f t="shared" si="6"/>
        <v>88086</v>
      </c>
      <c r="J20" s="12">
        <f t="shared" ref="J20:J26" si="7">SUM(B20:I20)</f>
        <v>1285336</v>
      </c>
    </row>
    <row r="21" spans="1:10" ht="18.75" customHeight="1">
      <c r="A21" s="13" t="s">
        <v>29</v>
      </c>
      <c r="B21" s="14">
        <v>101956</v>
      </c>
      <c r="C21" s="14">
        <v>70428</v>
      </c>
      <c r="D21" s="14">
        <v>92573</v>
      </c>
      <c r="E21" s="14">
        <v>135810</v>
      </c>
      <c r="F21" s="14">
        <v>88121</v>
      </c>
      <c r="G21" s="14">
        <v>143264</v>
      </c>
      <c r="H21" s="14">
        <v>85064</v>
      </c>
      <c r="I21" s="14">
        <v>50532</v>
      </c>
      <c r="J21" s="12">
        <f t="shared" si="7"/>
        <v>767748</v>
      </c>
    </row>
    <row r="22" spans="1:10" ht="18.75" customHeight="1">
      <c r="A22" s="13" t="s">
        <v>30</v>
      </c>
      <c r="B22" s="14">
        <v>72245</v>
      </c>
      <c r="C22" s="14">
        <v>40705</v>
      </c>
      <c r="D22" s="14">
        <v>54019</v>
      </c>
      <c r="E22" s="14">
        <v>77788</v>
      </c>
      <c r="F22" s="14">
        <v>51594</v>
      </c>
      <c r="G22" s="14">
        <v>90724</v>
      </c>
      <c r="H22" s="14">
        <v>58516</v>
      </c>
      <c r="I22" s="14">
        <v>35681</v>
      </c>
      <c r="J22" s="12">
        <f t="shared" si="7"/>
        <v>481272</v>
      </c>
    </row>
    <row r="23" spans="1:10" ht="18.75" customHeight="1">
      <c r="A23" s="13" t="s">
        <v>31</v>
      </c>
      <c r="B23" s="14">
        <v>5085</v>
      </c>
      <c r="C23" s="14">
        <v>3584</v>
      </c>
      <c r="D23" s="14">
        <v>4397</v>
      </c>
      <c r="E23" s="14">
        <v>7081</v>
      </c>
      <c r="F23" s="14">
        <v>4047</v>
      </c>
      <c r="G23" s="14">
        <v>6384</v>
      </c>
      <c r="H23" s="14">
        <v>3865</v>
      </c>
      <c r="I23" s="14">
        <v>1873</v>
      </c>
      <c r="J23" s="12">
        <f t="shared" si="7"/>
        <v>36316</v>
      </c>
    </row>
    <row r="24" spans="1:10" ht="18.75" customHeight="1">
      <c r="A24" s="17" t="s">
        <v>32</v>
      </c>
      <c r="B24" s="14">
        <f>B25+B26</f>
        <v>61147</v>
      </c>
      <c r="C24" s="14">
        <f t="shared" ref="C24:I24" si="8">C25+C26</f>
        <v>48772</v>
      </c>
      <c r="D24" s="14">
        <f t="shared" si="8"/>
        <v>78044</v>
      </c>
      <c r="E24" s="14">
        <f t="shared" si="8"/>
        <v>106488</v>
      </c>
      <c r="F24" s="14">
        <f t="shared" si="8"/>
        <v>58598</v>
      </c>
      <c r="G24" s="14">
        <f t="shared" si="8"/>
        <v>78721</v>
      </c>
      <c r="H24" s="14">
        <f t="shared" si="8"/>
        <v>34413</v>
      </c>
      <c r="I24" s="14">
        <f t="shared" si="8"/>
        <v>17531</v>
      </c>
      <c r="J24" s="12">
        <f t="shared" si="7"/>
        <v>483714</v>
      </c>
    </row>
    <row r="25" spans="1:10" ht="18.75" customHeight="1">
      <c r="A25" s="13" t="s">
        <v>33</v>
      </c>
      <c r="B25" s="14">
        <v>39134</v>
      </c>
      <c r="C25" s="14">
        <v>31214</v>
      </c>
      <c r="D25" s="14">
        <v>49948</v>
      </c>
      <c r="E25" s="14">
        <v>68152</v>
      </c>
      <c r="F25" s="14">
        <v>37503</v>
      </c>
      <c r="G25" s="14">
        <v>50381</v>
      </c>
      <c r="H25" s="14">
        <v>22024</v>
      </c>
      <c r="I25" s="14">
        <v>11220</v>
      </c>
      <c r="J25" s="12">
        <f t="shared" si="7"/>
        <v>309576</v>
      </c>
    </row>
    <row r="26" spans="1:10" ht="18.75" customHeight="1">
      <c r="A26" s="13" t="s">
        <v>34</v>
      </c>
      <c r="B26" s="14">
        <v>22013</v>
      </c>
      <c r="C26" s="14">
        <v>17558</v>
      </c>
      <c r="D26" s="14">
        <v>28096</v>
      </c>
      <c r="E26" s="14">
        <v>38336</v>
      </c>
      <c r="F26" s="14">
        <v>21095</v>
      </c>
      <c r="G26" s="14">
        <v>28340</v>
      </c>
      <c r="H26" s="14">
        <v>12389</v>
      </c>
      <c r="I26" s="14">
        <v>6311</v>
      </c>
      <c r="J26" s="12">
        <f t="shared" si="7"/>
        <v>174138</v>
      </c>
    </row>
    <row r="27" spans="1:10" ht="11.25" customHeight="1">
      <c r="A27" s="2"/>
      <c r="B27" s="19"/>
      <c r="C27" s="19"/>
      <c r="D27" s="19"/>
      <c r="E27" s="19"/>
      <c r="F27" s="19"/>
      <c r="G27" s="19"/>
      <c r="H27" s="19"/>
      <c r="I27" s="19"/>
      <c r="J27" s="20"/>
    </row>
    <row r="28" spans="1:10" ht="18.75" customHeight="1">
      <c r="A28" s="2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1"/>
    </row>
    <row r="29" spans="1:10" ht="18.75" customHeight="1">
      <c r="A29" s="17" t="s">
        <v>35</v>
      </c>
      <c r="B29" s="22">
        <v>0.97719999999999996</v>
      </c>
      <c r="C29" s="22">
        <v>0.98360000000000003</v>
      </c>
      <c r="D29" s="22">
        <v>1</v>
      </c>
      <c r="E29" s="22">
        <v>1</v>
      </c>
      <c r="F29" s="22">
        <v>1</v>
      </c>
      <c r="G29" s="22">
        <v>1</v>
      </c>
      <c r="H29" s="22">
        <v>0.93979999999999997</v>
      </c>
      <c r="I29" s="22">
        <v>0.98640000000000005</v>
      </c>
      <c r="J29" s="21"/>
    </row>
    <row r="30" spans="1:10" ht="18.75" customHeight="1">
      <c r="A30" s="17" t="s">
        <v>36</v>
      </c>
      <c r="B30" s="23">
        <v>0.79879999999999995</v>
      </c>
      <c r="C30" s="23">
        <v>0.71299999999999997</v>
      </c>
      <c r="D30" s="23">
        <v>0.77910000000000001</v>
      </c>
      <c r="E30" s="23">
        <v>0.75939999999999996</v>
      </c>
      <c r="F30" s="23">
        <v>0.71840000000000004</v>
      </c>
      <c r="G30" s="23">
        <v>0.70940000000000003</v>
      </c>
      <c r="H30" s="23">
        <v>0.62250000000000005</v>
      </c>
      <c r="I30" s="24">
        <v>0.84609999999999996</v>
      </c>
      <c r="J30" s="14"/>
    </row>
    <row r="31" spans="1:10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18.75" customHeight="1">
      <c r="A32" s="2" t="s">
        <v>70</v>
      </c>
      <c r="B32" s="23">
        <f>(((+B$8+B$20)*B$29) + (B$24*B$30))/B$7</f>
        <v>0.95716958371510996</v>
      </c>
      <c r="C32" s="23">
        <f t="shared" ref="C32:I32" si="9">(((+C$8+C$20)*C$29) + (C$24*C$30))/C$7</f>
        <v>0.95048977343144359</v>
      </c>
      <c r="D32" s="23">
        <f t="shared" si="9"/>
        <v>0.97209922042527841</v>
      </c>
      <c r="E32" s="23">
        <f t="shared" si="9"/>
        <v>0.96746847881154174</v>
      </c>
      <c r="F32" s="23">
        <f t="shared" si="9"/>
        <v>0.96532232806901408</v>
      </c>
      <c r="G32" s="23">
        <f t="shared" si="9"/>
        <v>0.97010744676819749</v>
      </c>
      <c r="H32" s="23">
        <f t="shared" si="9"/>
        <v>0.91197948808756435</v>
      </c>
      <c r="I32" s="23">
        <f t="shared" si="9"/>
        <v>0.97731520473668265</v>
      </c>
      <c r="J32" s="21"/>
    </row>
    <row r="33" spans="1:13" ht="12" customHeight="1">
      <c r="A33" s="17"/>
      <c r="B33" s="19"/>
      <c r="C33" s="19"/>
      <c r="D33" s="19"/>
      <c r="E33" s="19"/>
      <c r="F33" s="19"/>
      <c r="G33" s="19"/>
      <c r="H33" s="19"/>
      <c r="I33" s="19"/>
      <c r="J33" s="20"/>
    </row>
    <row r="34" spans="1:13" ht="18.75" customHeight="1">
      <c r="A34" s="2" t="s">
        <v>37</v>
      </c>
      <c r="B34" s="26">
        <v>1.5644</v>
      </c>
      <c r="C34" s="26">
        <v>1.5382</v>
      </c>
      <c r="D34" s="26">
        <v>1.554</v>
      </c>
      <c r="E34" s="26">
        <v>1.5531999999999999</v>
      </c>
      <c r="F34" s="26">
        <v>1.5116000000000001</v>
      </c>
      <c r="G34" s="26">
        <v>1.5844</v>
      </c>
      <c r="H34" s="26">
        <v>1.8156000000000001</v>
      </c>
      <c r="I34" s="26">
        <v>1.9205000000000001</v>
      </c>
      <c r="J34" s="27"/>
    </row>
    <row r="35" spans="1:13" ht="18.75" customHeight="1">
      <c r="A35" s="17" t="s">
        <v>71</v>
      </c>
      <c r="B35" s="26">
        <f>B32*B34</f>
        <v>1.4973960967639179</v>
      </c>
      <c r="C35" s="26">
        <f t="shared" ref="C35:I35" si="10">C32*C34</f>
        <v>1.4620433694922466</v>
      </c>
      <c r="D35" s="26">
        <f t="shared" si="10"/>
        <v>1.5106421885408827</v>
      </c>
      <c r="E35" s="26">
        <f t="shared" si="10"/>
        <v>1.5026720412900865</v>
      </c>
      <c r="F35" s="26">
        <f t="shared" si="10"/>
        <v>1.4591812311091217</v>
      </c>
      <c r="G35" s="26">
        <f t="shared" si="10"/>
        <v>1.537038238659532</v>
      </c>
      <c r="H35" s="26">
        <f t="shared" si="10"/>
        <v>1.6557899585717819</v>
      </c>
      <c r="I35" s="26">
        <f t="shared" si="10"/>
        <v>1.8769338506967992</v>
      </c>
      <c r="J35" s="27"/>
    </row>
    <row r="36" spans="1:13" ht="12" customHeight="1">
      <c r="A36" s="17"/>
      <c r="B36" s="19"/>
      <c r="C36" s="19"/>
      <c r="D36" s="19"/>
      <c r="E36" s="19"/>
      <c r="F36" s="19"/>
      <c r="G36" s="19"/>
      <c r="H36" s="19"/>
      <c r="I36" s="19"/>
      <c r="J36" s="20"/>
    </row>
    <row r="37" spans="1:13" ht="18.75" customHeight="1">
      <c r="A37" s="2" t="s">
        <v>88</v>
      </c>
      <c r="B37" s="21">
        <f>+B39</f>
        <v>0</v>
      </c>
      <c r="C37" s="21">
        <f t="shared" ref="C37:I37" si="11">+C39</f>
        <v>0</v>
      </c>
      <c r="D37" s="21">
        <f t="shared" si="11"/>
        <v>0</v>
      </c>
      <c r="E37" s="21">
        <f t="shared" si="11"/>
        <v>0</v>
      </c>
      <c r="F37" s="21">
        <f t="shared" si="11"/>
        <v>0</v>
      </c>
      <c r="G37" s="21">
        <f t="shared" si="11"/>
        <v>0</v>
      </c>
      <c r="H37" s="21">
        <f t="shared" si="11"/>
        <v>0</v>
      </c>
      <c r="I37" s="21">
        <f t="shared" si="11"/>
        <v>0</v>
      </c>
      <c r="J37" s="21">
        <f t="shared" ref="J37:J55" si="12">SUM(B37:I37)</f>
        <v>0</v>
      </c>
    </row>
    <row r="38" spans="1:13" ht="18.75" customHeight="1">
      <c r="A38" s="17" t="s">
        <v>38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f t="shared" si="12"/>
        <v>0</v>
      </c>
    </row>
    <row r="39" spans="1:13" ht="18.75" customHeight="1">
      <c r="A39" s="17" t="s">
        <v>39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f t="shared" si="12"/>
        <v>0</v>
      </c>
    </row>
    <row r="40" spans="1:13" ht="15.75">
      <c r="A40" s="2"/>
      <c r="B40" s="19"/>
      <c r="C40" s="19"/>
      <c r="D40" s="19"/>
      <c r="E40" s="19"/>
      <c r="F40" s="19"/>
      <c r="G40" s="19"/>
      <c r="H40" s="19"/>
      <c r="I40" s="19"/>
      <c r="J40" s="20"/>
    </row>
    <row r="41" spans="1:13" ht="15.75">
      <c r="A41" s="28" t="s">
        <v>40</v>
      </c>
      <c r="B41" s="29">
        <f>+B42+B43</f>
        <v>815486.41</v>
      </c>
      <c r="C41" s="29">
        <f t="shared" ref="C41:I41" si="13">+C42+C43</f>
        <v>582769.03</v>
      </c>
      <c r="D41" s="29">
        <f t="shared" si="13"/>
        <v>933427.32</v>
      </c>
      <c r="E41" s="29">
        <f t="shared" si="13"/>
        <v>1183466.93</v>
      </c>
      <c r="F41" s="29">
        <f t="shared" si="13"/>
        <v>694344.09</v>
      </c>
      <c r="G41" s="29">
        <f t="shared" si="13"/>
        <v>1176272.31</v>
      </c>
      <c r="H41" s="29">
        <f t="shared" si="13"/>
        <v>649879.35</v>
      </c>
      <c r="I41" s="29">
        <f t="shared" si="13"/>
        <v>508157.32</v>
      </c>
      <c r="J41" s="29">
        <f t="shared" si="12"/>
        <v>6543802.7599999998</v>
      </c>
      <c r="L41" s="43"/>
      <c r="M41" s="43"/>
    </row>
    <row r="42" spans="1:13" ht="15.75">
      <c r="A42" s="17" t="s">
        <v>72</v>
      </c>
      <c r="B42" s="30">
        <f>ROUND(+B7*B35,2)</f>
        <v>815486.41</v>
      </c>
      <c r="C42" s="30">
        <f t="shared" ref="C42:I42" si="14">ROUND(+C7*C35,2)</f>
        <v>582769.03</v>
      </c>
      <c r="D42" s="30">
        <f t="shared" si="14"/>
        <v>933427.32</v>
      </c>
      <c r="E42" s="30">
        <f t="shared" si="14"/>
        <v>1183466.93</v>
      </c>
      <c r="F42" s="30">
        <f t="shared" si="14"/>
        <v>694344.09</v>
      </c>
      <c r="G42" s="30">
        <f t="shared" si="14"/>
        <v>1176272.31</v>
      </c>
      <c r="H42" s="30">
        <f t="shared" si="14"/>
        <v>649879.35</v>
      </c>
      <c r="I42" s="30">
        <f t="shared" si="14"/>
        <v>508157.32</v>
      </c>
      <c r="J42" s="30">
        <f>SUM(B42:I42)</f>
        <v>6543802.7599999998</v>
      </c>
    </row>
    <row r="43" spans="1:13" ht="15.75">
      <c r="A43" s="17" t="s">
        <v>41</v>
      </c>
      <c r="B43" s="57">
        <f>+B37</f>
        <v>0</v>
      </c>
      <c r="C43" s="57">
        <f t="shared" ref="C43:I43" si="15">+C37</f>
        <v>0</v>
      </c>
      <c r="D43" s="57">
        <f t="shared" si="15"/>
        <v>0</v>
      </c>
      <c r="E43" s="57">
        <f t="shared" si="15"/>
        <v>0</v>
      </c>
      <c r="F43" s="57">
        <f t="shared" si="15"/>
        <v>0</v>
      </c>
      <c r="G43" s="57">
        <f t="shared" si="15"/>
        <v>0</v>
      </c>
      <c r="H43" s="57">
        <f t="shared" si="15"/>
        <v>0</v>
      </c>
      <c r="I43" s="57">
        <f t="shared" si="15"/>
        <v>0</v>
      </c>
      <c r="J43" s="57">
        <f t="shared" si="12"/>
        <v>0</v>
      </c>
    </row>
    <row r="44" spans="1:13" ht="15.75">
      <c r="A44" s="2"/>
      <c r="B44" s="19"/>
      <c r="C44" s="19"/>
      <c r="D44" s="19"/>
      <c r="E44" s="19"/>
      <c r="F44" s="19"/>
      <c r="G44" s="19"/>
      <c r="H44" s="19"/>
      <c r="I44" s="19"/>
      <c r="J44" s="20"/>
    </row>
    <row r="45" spans="1:13" ht="15.75">
      <c r="A45" s="2" t="s">
        <v>89</v>
      </c>
      <c r="B45" s="31">
        <f t="shared" ref="B45:J45" si="16">+B46+B49+B55</f>
        <v>-138385.96</v>
      </c>
      <c r="C45" s="31">
        <f t="shared" si="16"/>
        <v>-124550.08</v>
      </c>
      <c r="D45" s="31">
        <f t="shared" si="16"/>
        <v>-164306</v>
      </c>
      <c r="E45" s="31">
        <f t="shared" si="16"/>
        <v>-206542.02</v>
      </c>
      <c r="F45" s="31">
        <f t="shared" si="16"/>
        <v>-137628.57999999999</v>
      </c>
      <c r="G45" s="31">
        <f t="shared" si="16"/>
        <v>-174856.43</v>
      </c>
      <c r="H45" s="31">
        <f t="shared" si="16"/>
        <v>-76152.570000000007</v>
      </c>
      <c r="I45" s="31">
        <f t="shared" si="16"/>
        <v>-89756.79</v>
      </c>
      <c r="J45" s="31">
        <f t="shared" si="16"/>
        <v>-1112178.43</v>
      </c>
      <c r="L45" s="43"/>
    </row>
    <row r="46" spans="1:13" ht="15.75">
      <c r="A46" s="17" t="s">
        <v>42</v>
      </c>
      <c r="B46" s="32">
        <f>B47+B48</f>
        <v>-132339</v>
      </c>
      <c r="C46" s="32">
        <f t="shared" ref="C46:I46" si="17">C47+C48</f>
        <v>-119190</v>
      </c>
      <c r="D46" s="32">
        <f t="shared" si="17"/>
        <v>-139296</v>
      </c>
      <c r="E46" s="32">
        <f t="shared" si="17"/>
        <v>-165015</v>
      </c>
      <c r="F46" s="32">
        <f t="shared" si="17"/>
        <v>-135054</v>
      </c>
      <c r="G46" s="32">
        <f t="shared" si="17"/>
        <v>-165090</v>
      </c>
      <c r="H46" s="32">
        <f t="shared" si="17"/>
        <v>-69852</v>
      </c>
      <c r="I46" s="32">
        <f t="shared" si="17"/>
        <v>-83817</v>
      </c>
      <c r="J46" s="31">
        <f t="shared" si="12"/>
        <v>-1009653</v>
      </c>
      <c r="L46" s="43"/>
    </row>
    <row r="47" spans="1:13" ht="15.75">
      <c r="A47" s="13" t="s">
        <v>67</v>
      </c>
      <c r="B47" s="20">
        <f t="shared" ref="B47:I47" si="18">ROUND(-B9*$D$3,2)</f>
        <v>-132339</v>
      </c>
      <c r="C47" s="20">
        <f t="shared" si="18"/>
        <v>-119190</v>
      </c>
      <c r="D47" s="20">
        <f t="shared" si="18"/>
        <v>-139296</v>
      </c>
      <c r="E47" s="20">
        <f t="shared" si="18"/>
        <v>-165015</v>
      </c>
      <c r="F47" s="20">
        <f t="shared" si="18"/>
        <v>-135054</v>
      </c>
      <c r="G47" s="20">
        <f t="shared" si="18"/>
        <v>-165090</v>
      </c>
      <c r="H47" s="20">
        <f t="shared" si="18"/>
        <v>-69852</v>
      </c>
      <c r="I47" s="20">
        <f t="shared" si="18"/>
        <v>-83817</v>
      </c>
      <c r="J47" s="57">
        <f t="shared" si="12"/>
        <v>-1009653</v>
      </c>
      <c r="L47" s="43"/>
    </row>
    <row r="48" spans="1:13" ht="15.75">
      <c r="A48" s="13" t="s">
        <v>66</v>
      </c>
      <c r="B48" s="20">
        <f>ROUND(B11*$D$3,2)</f>
        <v>0</v>
      </c>
      <c r="C48" s="20">
        <f t="shared" ref="C48:I48" si="19">ROUND(C11*$D$3,2)</f>
        <v>0</v>
      </c>
      <c r="D48" s="20">
        <f t="shared" si="19"/>
        <v>0</v>
      </c>
      <c r="E48" s="20">
        <f t="shared" si="19"/>
        <v>0</v>
      </c>
      <c r="F48" s="20">
        <f t="shared" si="19"/>
        <v>0</v>
      </c>
      <c r="G48" s="20">
        <f t="shared" si="19"/>
        <v>0</v>
      </c>
      <c r="H48" s="20">
        <f t="shared" si="19"/>
        <v>0</v>
      </c>
      <c r="I48" s="20">
        <f t="shared" si="19"/>
        <v>0</v>
      </c>
      <c r="J48" s="57">
        <f>SUM(B48:I48)</f>
        <v>0</v>
      </c>
      <c r="L48" s="43"/>
    </row>
    <row r="49" spans="1:12" ht="15.75">
      <c r="A49" s="17" t="s">
        <v>43</v>
      </c>
      <c r="B49" s="32">
        <f t="shared" ref="B49:J49" si="20">SUM(B50:B54)</f>
        <v>-6046.96</v>
      </c>
      <c r="C49" s="32">
        <f t="shared" si="20"/>
        <v>-5360.08</v>
      </c>
      <c r="D49" s="32">
        <f t="shared" si="20"/>
        <v>-25010</v>
      </c>
      <c r="E49" s="32">
        <f t="shared" si="20"/>
        <v>-41527.019999999997</v>
      </c>
      <c r="F49" s="32">
        <f t="shared" si="20"/>
        <v>-2574.58</v>
      </c>
      <c r="G49" s="32">
        <f t="shared" si="20"/>
        <v>-9766.43</v>
      </c>
      <c r="H49" s="32">
        <f t="shared" si="20"/>
        <v>-6300.57</v>
      </c>
      <c r="I49" s="32">
        <f t="shared" si="20"/>
        <v>-5939.79</v>
      </c>
      <c r="J49" s="32">
        <f t="shared" si="20"/>
        <v>-102525.43000000001</v>
      </c>
      <c r="L49" s="50"/>
    </row>
    <row r="50" spans="1:12" ht="15.75">
      <c r="A50" s="13" t="s">
        <v>60</v>
      </c>
      <c r="B50" s="27">
        <v>-6046.96</v>
      </c>
      <c r="C50" s="27">
        <v>-5360.08</v>
      </c>
      <c r="D50" s="27">
        <v>-25010</v>
      </c>
      <c r="E50" s="27">
        <v>-41527.019999999997</v>
      </c>
      <c r="F50" s="27">
        <v>-2574.58</v>
      </c>
      <c r="G50" s="27">
        <v>-9766.43</v>
      </c>
      <c r="H50" s="27">
        <v>-6300.57</v>
      </c>
      <c r="I50" s="27">
        <v>-5939.79</v>
      </c>
      <c r="J50" s="27">
        <f t="shared" si="12"/>
        <v>-102525.43000000001</v>
      </c>
    </row>
    <row r="51" spans="1:12" ht="15.75">
      <c r="A51" s="13" t="s">
        <v>61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f t="shared" si="12"/>
        <v>0</v>
      </c>
    </row>
    <row r="52" spans="1:12" ht="15.75">
      <c r="A52" s="13" t="s">
        <v>62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f t="shared" si="12"/>
        <v>0</v>
      </c>
    </row>
    <row r="53" spans="1:12" ht="15.75">
      <c r="A53" s="13" t="s">
        <v>63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1">
        <f t="shared" si="12"/>
        <v>0</v>
      </c>
    </row>
    <row r="54" spans="1:12" ht="15.75">
      <c r="A54" s="13" t="s">
        <v>64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f t="shared" si="12"/>
        <v>0</v>
      </c>
    </row>
    <row r="55" spans="1:12" ht="15.75">
      <c r="A55" s="17" t="s">
        <v>68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27">
        <f t="shared" si="12"/>
        <v>0</v>
      </c>
    </row>
    <row r="56" spans="1:12" ht="15.75">
      <c r="A56" s="38"/>
      <c r="B56" s="19"/>
      <c r="C56" s="19"/>
      <c r="D56" s="19"/>
      <c r="E56" s="19"/>
      <c r="F56" s="19"/>
      <c r="G56" s="19"/>
      <c r="H56" s="19"/>
      <c r="I56" s="19"/>
      <c r="J56" s="20"/>
    </row>
    <row r="57" spans="1:12" ht="15.75">
      <c r="A57" s="2" t="s">
        <v>44</v>
      </c>
      <c r="B57" s="35">
        <f t="shared" ref="B57:I57" si="21">+B41+B45</f>
        <v>677100.45000000007</v>
      </c>
      <c r="C57" s="35">
        <f t="shared" si="21"/>
        <v>458218.95</v>
      </c>
      <c r="D57" s="35">
        <f t="shared" si="21"/>
        <v>769121.32</v>
      </c>
      <c r="E57" s="35">
        <f t="shared" si="21"/>
        <v>976924.90999999992</v>
      </c>
      <c r="F57" s="35">
        <f t="shared" si="21"/>
        <v>556715.51</v>
      </c>
      <c r="G57" s="35">
        <f t="shared" si="21"/>
        <v>1001415.8800000001</v>
      </c>
      <c r="H57" s="35">
        <f t="shared" si="21"/>
        <v>573726.78</v>
      </c>
      <c r="I57" s="35">
        <f t="shared" si="21"/>
        <v>418400.53</v>
      </c>
      <c r="J57" s="35">
        <f>SUM(B57:I57)</f>
        <v>5431624.3300000001</v>
      </c>
      <c r="L57" s="43"/>
    </row>
    <row r="58" spans="1:12" ht="15.75">
      <c r="A58" s="41"/>
      <c r="B58" s="59"/>
      <c r="C58" s="59"/>
      <c r="D58" s="59"/>
      <c r="E58" s="59"/>
      <c r="F58" s="59"/>
      <c r="G58" s="59"/>
      <c r="H58" s="59"/>
      <c r="I58" s="59"/>
      <c r="J58" s="60"/>
      <c r="L58" s="40"/>
    </row>
    <row r="59" spans="1:12">
      <c r="A59" s="34"/>
      <c r="B59" s="36"/>
      <c r="C59" s="36"/>
      <c r="D59" s="36"/>
      <c r="E59" s="36"/>
      <c r="F59" s="36"/>
      <c r="G59" s="36"/>
      <c r="H59" s="36"/>
      <c r="I59" s="36"/>
      <c r="J59" s="37"/>
    </row>
    <row r="60" spans="1:12" ht="17.25" customHeight="1">
      <c r="A60" s="2" t="s">
        <v>45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35">
        <f>SUM(J61:J75)</f>
        <v>5431624.3100000005</v>
      </c>
      <c r="L60" s="43"/>
    </row>
    <row r="61" spans="1:12" ht="17.25" customHeight="1">
      <c r="A61" s="17" t="s">
        <v>46</v>
      </c>
      <c r="B61" s="45">
        <v>112987.67</v>
      </c>
      <c r="C61" s="45">
        <v>101974.49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35">
        <f>SUM(B61:I61)</f>
        <v>214962.16</v>
      </c>
    </row>
    <row r="62" spans="1:12" ht="17.25" customHeight="1">
      <c r="A62" s="17" t="s">
        <v>52</v>
      </c>
      <c r="B62" s="45">
        <v>403585.88</v>
      </c>
      <c r="C62" s="45">
        <v>263501.03000000003</v>
      </c>
      <c r="D62" s="44">
        <v>0</v>
      </c>
      <c r="E62" s="45">
        <v>172739.20000000001</v>
      </c>
      <c r="F62" s="44">
        <v>0</v>
      </c>
      <c r="G62" s="44">
        <v>0</v>
      </c>
      <c r="H62" s="44">
        <v>0</v>
      </c>
      <c r="I62" s="44">
        <v>0</v>
      </c>
      <c r="J62" s="35">
        <f t="shared" ref="J62:J74" si="22">SUM(B62:I62)</f>
        <v>839826.1100000001</v>
      </c>
    </row>
    <row r="63" spans="1:12" ht="17.25" customHeight="1">
      <c r="A63" s="17" t="s">
        <v>53</v>
      </c>
      <c r="B63" s="44">
        <v>0</v>
      </c>
      <c r="C63" s="44">
        <v>0</v>
      </c>
      <c r="D63" s="32">
        <v>113973.18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32">
        <f t="shared" si="22"/>
        <v>113973.18</v>
      </c>
    </row>
    <row r="64" spans="1:12" ht="17.25" customHeight="1">
      <c r="A64" s="17" t="s">
        <v>54</v>
      </c>
      <c r="B64" s="44">
        <v>0</v>
      </c>
      <c r="C64" s="44">
        <v>0</v>
      </c>
      <c r="D64" s="45">
        <v>148667.42000000001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35">
        <f t="shared" si="22"/>
        <v>148667.42000000001</v>
      </c>
    </row>
    <row r="65" spans="1:10" ht="17.25" customHeight="1">
      <c r="A65" s="17" t="s">
        <v>55</v>
      </c>
      <c r="B65" s="44">
        <v>0</v>
      </c>
      <c r="C65" s="44">
        <v>0</v>
      </c>
      <c r="D65" s="45">
        <v>55515.1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32">
        <f t="shared" si="22"/>
        <v>55515.1</v>
      </c>
    </row>
    <row r="66" spans="1:10" ht="17.25" customHeight="1">
      <c r="A66" s="17" t="s">
        <v>56</v>
      </c>
      <c r="B66" s="44">
        <v>0</v>
      </c>
      <c r="C66" s="44">
        <v>0</v>
      </c>
      <c r="D66" s="45">
        <v>43506.58</v>
      </c>
      <c r="E66" s="44">
        <v>0</v>
      </c>
      <c r="F66" s="45">
        <v>71670.720000000001</v>
      </c>
      <c r="G66" s="44">
        <v>0</v>
      </c>
      <c r="H66" s="44">
        <v>0</v>
      </c>
      <c r="I66" s="44">
        <v>0</v>
      </c>
      <c r="J66" s="35">
        <f t="shared" si="22"/>
        <v>115177.3</v>
      </c>
    </row>
    <row r="67" spans="1:10" ht="17.25" customHeight="1">
      <c r="A67" s="17" t="s">
        <v>57</v>
      </c>
      <c r="B67" s="44">
        <v>0</v>
      </c>
      <c r="C67" s="44">
        <v>0</v>
      </c>
      <c r="D67" s="44">
        <v>0</v>
      </c>
      <c r="E67" s="45">
        <v>126043.86</v>
      </c>
      <c r="F67" s="44">
        <v>0</v>
      </c>
      <c r="G67" s="44">
        <v>0</v>
      </c>
      <c r="H67" s="44">
        <v>0</v>
      </c>
      <c r="I67" s="44">
        <v>0</v>
      </c>
      <c r="J67" s="35">
        <f t="shared" si="22"/>
        <v>126043.86</v>
      </c>
    </row>
    <row r="68" spans="1:10" ht="17.25" customHeight="1">
      <c r="A68" s="17" t="s">
        <v>58</v>
      </c>
      <c r="B68" s="44">
        <v>0</v>
      </c>
      <c r="C68" s="44">
        <v>0</v>
      </c>
      <c r="D68" s="44">
        <v>0</v>
      </c>
      <c r="E68" s="45">
        <v>79391.39</v>
      </c>
      <c r="F68" s="44">
        <v>0</v>
      </c>
      <c r="G68" s="44">
        <v>0</v>
      </c>
      <c r="H68" s="44">
        <v>0</v>
      </c>
      <c r="I68" s="44">
        <v>0</v>
      </c>
      <c r="J68" s="35">
        <f t="shared" si="22"/>
        <v>79391.39</v>
      </c>
    </row>
    <row r="69" spans="1:10" ht="17.25" customHeight="1">
      <c r="A69" s="17" t="s">
        <v>59</v>
      </c>
      <c r="B69" s="44">
        <v>0</v>
      </c>
      <c r="C69" s="44">
        <v>0</v>
      </c>
      <c r="D69" s="44">
        <v>0</v>
      </c>
      <c r="E69" s="32">
        <v>14754.44</v>
      </c>
      <c r="F69" s="44">
        <v>0</v>
      </c>
      <c r="G69" s="44">
        <v>0</v>
      </c>
      <c r="H69" s="44">
        <v>0</v>
      </c>
      <c r="I69" s="44">
        <v>0</v>
      </c>
      <c r="J69" s="32">
        <f t="shared" si="22"/>
        <v>14754.44</v>
      </c>
    </row>
    <row r="70" spans="1:10" ht="17.25" customHeight="1">
      <c r="A70" s="17" t="s">
        <v>47</v>
      </c>
      <c r="B70" s="44">
        <v>0</v>
      </c>
      <c r="C70" s="44">
        <v>0</v>
      </c>
      <c r="D70" s="44">
        <v>0</v>
      </c>
      <c r="E70" s="44">
        <v>0</v>
      </c>
      <c r="F70" s="45">
        <v>175594.64</v>
      </c>
      <c r="G70" s="44">
        <v>0</v>
      </c>
      <c r="H70" s="44">
        <v>0</v>
      </c>
      <c r="I70" s="44">
        <v>0</v>
      </c>
      <c r="J70" s="35">
        <f t="shared" si="22"/>
        <v>175594.64</v>
      </c>
    </row>
    <row r="71" spans="1:10" ht="17.25" customHeight="1">
      <c r="A71" s="17" t="s">
        <v>48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32">
        <v>228009.73</v>
      </c>
      <c r="H71" s="45">
        <v>265500.57</v>
      </c>
      <c r="I71" s="44">
        <v>0</v>
      </c>
      <c r="J71" s="32">
        <f t="shared" si="22"/>
        <v>493510.30000000005</v>
      </c>
    </row>
    <row r="72" spans="1:10" ht="17.25" customHeight="1">
      <c r="A72" s="17" t="s">
        <v>49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5">
        <v>300487.2</v>
      </c>
      <c r="H72" s="44">
        <v>0</v>
      </c>
      <c r="I72" s="44">
        <v>0</v>
      </c>
      <c r="J72" s="35">
        <f t="shared" si="22"/>
        <v>300487.2</v>
      </c>
    </row>
    <row r="73" spans="1:10" ht="17.25" customHeight="1">
      <c r="A73" s="17" t="s">
        <v>50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32">
        <v>77641.350000000006</v>
      </c>
      <c r="J73" s="32">
        <f t="shared" si="22"/>
        <v>77641.350000000006</v>
      </c>
    </row>
    <row r="74" spans="1:10" ht="17.25" customHeight="1">
      <c r="A74" s="17" t="s">
        <v>51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5">
        <v>125721.31</v>
      </c>
      <c r="J74" s="35">
        <f t="shared" si="22"/>
        <v>125721.31</v>
      </c>
    </row>
    <row r="75" spans="1:10" ht="17.25" customHeight="1">
      <c r="A75" s="41" t="s">
        <v>65</v>
      </c>
      <c r="B75" s="39">
        <v>160526.9</v>
      </c>
      <c r="C75" s="39">
        <v>92743.42</v>
      </c>
      <c r="D75" s="39">
        <v>407459.04</v>
      </c>
      <c r="E75" s="39">
        <v>583996.02</v>
      </c>
      <c r="F75" s="39">
        <v>309450.15000000002</v>
      </c>
      <c r="G75" s="39">
        <v>472918.95</v>
      </c>
      <c r="H75" s="39">
        <v>308226.2</v>
      </c>
      <c r="I75" s="39">
        <v>215037.87</v>
      </c>
      <c r="J75" s="39">
        <f>SUM(B75:I75)</f>
        <v>2550358.5499999998</v>
      </c>
    </row>
    <row r="76" spans="1:10" ht="17.25" customHeight="1">
      <c r="A76" s="61"/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/>
    </row>
    <row r="77" spans="1:10" ht="15.75">
      <c r="A77" s="46"/>
      <c r="B77" s="47"/>
      <c r="C77" s="47"/>
      <c r="D77" s="47"/>
      <c r="E77" s="47"/>
      <c r="F77" s="47"/>
      <c r="G77" s="47"/>
      <c r="H77" s="47"/>
      <c r="I77" s="47"/>
      <c r="J77" s="48"/>
    </row>
    <row r="78" spans="1:10" ht="15.75">
      <c r="A78" s="2" t="s">
        <v>90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35"/>
    </row>
    <row r="79" spans="1:10" ht="15.75">
      <c r="A79" s="17" t="s">
        <v>73</v>
      </c>
      <c r="B79" s="55">
        <v>1.5940050034114168</v>
      </c>
      <c r="C79" s="55">
        <v>1.5511459285678406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35"/>
    </row>
    <row r="80" spans="1:10" ht="15.75">
      <c r="A80" s="17" t="s">
        <v>74</v>
      </c>
      <c r="B80" s="55">
        <v>1.4765298111724634</v>
      </c>
      <c r="C80" s="55">
        <v>1.4323880841558998</v>
      </c>
      <c r="D80" s="55"/>
      <c r="E80" s="55">
        <v>1.5333929784164275</v>
      </c>
      <c r="F80" s="55">
        <v>0</v>
      </c>
      <c r="G80" s="55">
        <v>0</v>
      </c>
      <c r="H80" s="55">
        <v>0</v>
      </c>
      <c r="I80" s="55">
        <v>0</v>
      </c>
      <c r="J80" s="35"/>
    </row>
    <row r="81" spans="1:10" ht="15.75">
      <c r="A81" s="17" t="s">
        <v>75</v>
      </c>
      <c r="B81" s="55">
        <v>0</v>
      </c>
      <c r="C81" s="55">
        <v>0</v>
      </c>
      <c r="D81" s="24">
        <v>1.4144201721458738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32"/>
    </row>
    <row r="82" spans="1:10" ht="15.75">
      <c r="A82" s="17" t="s">
        <v>76</v>
      </c>
      <c r="B82" s="55">
        <v>0</v>
      </c>
      <c r="C82" s="55">
        <v>0</v>
      </c>
      <c r="D82" s="55">
        <v>1.4873834717685868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35"/>
    </row>
    <row r="83" spans="1:10" ht="15.75">
      <c r="A83" s="17" t="s">
        <v>77</v>
      </c>
      <c r="B83" s="55">
        <v>0</v>
      </c>
      <c r="C83" s="55">
        <v>0</v>
      </c>
      <c r="D83" s="55">
        <v>1.7989571105521256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32"/>
    </row>
    <row r="84" spans="1:10" ht="15.75">
      <c r="A84" s="17" t="s">
        <v>78</v>
      </c>
      <c r="B84" s="55">
        <v>0</v>
      </c>
      <c r="C84" s="55">
        <v>0</v>
      </c>
      <c r="D84" s="55">
        <v>1.7080285974262317</v>
      </c>
      <c r="E84" s="55">
        <v>0</v>
      </c>
      <c r="F84" s="55">
        <v>1.5064472559200011</v>
      </c>
      <c r="G84" s="55">
        <v>0</v>
      </c>
      <c r="H84" s="55">
        <v>0</v>
      </c>
      <c r="I84" s="55">
        <v>0</v>
      </c>
      <c r="J84" s="35"/>
    </row>
    <row r="85" spans="1:10" ht="15.75">
      <c r="A85" s="17" t="s">
        <v>79</v>
      </c>
      <c r="B85" s="55">
        <v>0</v>
      </c>
      <c r="C85" s="55">
        <v>0</v>
      </c>
      <c r="D85" s="55">
        <v>0</v>
      </c>
      <c r="E85" s="55">
        <v>1.4805616485336721</v>
      </c>
      <c r="F85" s="55"/>
      <c r="G85" s="55">
        <v>0</v>
      </c>
      <c r="H85" s="55">
        <v>0</v>
      </c>
      <c r="I85" s="55">
        <v>0</v>
      </c>
      <c r="J85" s="35"/>
    </row>
    <row r="86" spans="1:10" ht="15.75">
      <c r="A86" s="17" t="s">
        <v>80</v>
      </c>
      <c r="B86" s="55">
        <v>0</v>
      </c>
      <c r="C86" s="55">
        <v>0</v>
      </c>
      <c r="D86" s="55">
        <v>0</v>
      </c>
      <c r="E86" s="55">
        <v>1.4782777891644463</v>
      </c>
      <c r="F86" s="55">
        <v>0</v>
      </c>
      <c r="G86" s="55">
        <v>0</v>
      </c>
      <c r="H86" s="55">
        <v>0</v>
      </c>
      <c r="I86" s="55">
        <v>0</v>
      </c>
      <c r="J86" s="35"/>
    </row>
    <row r="87" spans="1:10" ht="15.75">
      <c r="A87" s="17" t="s">
        <v>81</v>
      </c>
      <c r="B87" s="55">
        <v>0</v>
      </c>
      <c r="C87" s="55">
        <v>0</v>
      </c>
      <c r="D87" s="55">
        <v>0</v>
      </c>
      <c r="E87" s="24">
        <v>1.4648439710410253</v>
      </c>
      <c r="F87" s="55">
        <v>0</v>
      </c>
      <c r="G87" s="55">
        <v>0</v>
      </c>
      <c r="H87" s="55">
        <v>0</v>
      </c>
      <c r="I87" s="55">
        <v>0</v>
      </c>
      <c r="J87" s="32"/>
    </row>
    <row r="88" spans="1:10" ht="15.75">
      <c r="A88" s="17" t="s">
        <v>82</v>
      </c>
      <c r="B88" s="55">
        <v>0</v>
      </c>
      <c r="C88" s="55">
        <v>0</v>
      </c>
      <c r="D88" s="55">
        <v>0</v>
      </c>
      <c r="E88" s="55">
        <v>0</v>
      </c>
      <c r="F88" s="55">
        <v>1.449527994857571</v>
      </c>
      <c r="G88" s="55">
        <v>0</v>
      </c>
      <c r="H88" s="55">
        <v>0</v>
      </c>
      <c r="I88" s="55">
        <v>0</v>
      </c>
      <c r="J88" s="35"/>
    </row>
    <row r="89" spans="1:10" ht="15.75">
      <c r="A89" s="17" t="s">
        <v>83</v>
      </c>
      <c r="B89" s="55">
        <v>0</v>
      </c>
      <c r="C89" s="55">
        <v>0</v>
      </c>
      <c r="D89" s="55">
        <v>0</v>
      </c>
      <c r="E89" s="55">
        <v>0</v>
      </c>
      <c r="F89" s="55">
        <v>0</v>
      </c>
      <c r="G89" s="24">
        <v>1.4780300071022729</v>
      </c>
      <c r="H89" s="55">
        <v>1.6557899457054848</v>
      </c>
      <c r="I89" s="55">
        <v>0</v>
      </c>
      <c r="J89" s="32"/>
    </row>
    <row r="90" spans="1:10" ht="15.75">
      <c r="A90" s="17" t="s">
        <v>84</v>
      </c>
      <c r="B90" s="55">
        <v>0</v>
      </c>
      <c r="C90" s="55">
        <v>0</v>
      </c>
      <c r="D90" s="55">
        <v>0</v>
      </c>
      <c r="E90" s="55">
        <v>0</v>
      </c>
      <c r="F90" s="55">
        <v>0</v>
      </c>
      <c r="G90" s="55">
        <v>1.6165565095754766</v>
      </c>
      <c r="H90" s="55">
        <v>0</v>
      </c>
      <c r="I90" s="55">
        <v>0</v>
      </c>
      <c r="J90" s="35"/>
    </row>
    <row r="91" spans="1:10" ht="15.75">
      <c r="A91" s="17" t="s">
        <v>85</v>
      </c>
      <c r="B91" s="55">
        <v>0</v>
      </c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55">
        <v>0</v>
      </c>
      <c r="I91" s="24">
        <v>1.8355934164062184</v>
      </c>
      <c r="J91" s="32"/>
    </row>
    <row r="92" spans="1:10" ht="15.75">
      <c r="A92" s="41" t="s">
        <v>86</v>
      </c>
      <c r="B92" s="56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1.9005938788547536</v>
      </c>
      <c r="J92" s="39"/>
    </row>
    <row r="93" spans="1:10" ht="15.75">
      <c r="A93" s="49" t="s">
        <v>87</v>
      </c>
    </row>
    <row r="96" spans="1:10">
      <c r="B96" s="51"/>
    </row>
    <row r="97" spans="6:7">
      <c r="F97" s="52"/>
    </row>
    <row r="99" spans="6:7">
      <c r="F99" s="53"/>
      <c r="G99" s="54"/>
    </row>
  </sheetData>
  <mergeCells count="6">
    <mergeCell ref="A76:J76"/>
    <mergeCell ref="A1:J1"/>
    <mergeCell ref="A2:J2"/>
    <mergeCell ref="A4:A6"/>
    <mergeCell ref="B4:I4"/>
    <mergeCell ref="J4:J6"/>
  </mergeCells>
  <printOptions horizontalCentered="1"/>
  <pageMargins left="0.51181102362204722" right="0.51181102362204722" top="0.62992125984251968" bottom="0.27559055118110237" header="0.31496062992125984" footer="0.31496062992125984"/>
  <pageSetup paperSize="8" scale="74" fitToHeight="2" orientation="landscape" r:id="rId1"/>
  <rowBreaks count="1" manualBreakCount="1">
    <brk id="58" max="16383" man="1"/>
  </rowBreaks>
  <legacyDrawing r:id="rId2"/>
  <controls>
    <control shapeId="1025" r:id="rId3" name="Control 1"/>
    <control shapeId="1026" r:id="rId4" name="Control 2"/>
    <control shapeId="1027" r:id="rId5" name="Control 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DETALHAMENTO PERMISSÃO</vt:lpstr>
      <vt:lpstr>'DETALHAMENTO PERMISSÃO'!Titulos_de_impressao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2014-01-31T19:01:55Z</cp:lastPrinted>
  <dcterms:created xsi:type="dcterms:W3CDTF">2012-11-28T17:54:39Z</dcterms:created>
  <dcterms:modified xsi:type="dcterms:W3CDTF">2014-02-14T11:02:07Z</dcterms:modified>
</cp:coreProperties>
</file>