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<sst xmlns="http://schemas.openxmlformats.org/spreadsheetml/2006/main" count="98" uniqueCount="98">
  <si>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</si>
  <si>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</si>
  <si>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</si>
  <si>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</si>
  <si>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</si>
  <si>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</si>
  <si>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</si>
  <si>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</si>
  <si>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</si>
  <si>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</si>
  <si>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</si>
  <si>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</si>
  <si>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</si>
  <si>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</si>
  <si>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</si>
  <si>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</si>
  <si>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</si>
  <si>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</si>
  <si>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</si>
  <si>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</si>
  <si>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</si>
  <si>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</si>
  <si>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</si>
  <si>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</si>
  <si>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</si>
  <si>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</si>
  <si>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</si>
  <si>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</si>
  <si>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</si>
  <si>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</si>
  <si>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</si>
  <si>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</si>
  <si>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</si>
  <si>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</si>
  <si>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</si>
  <si>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</si>
  <si>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</si>
  <si>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</si>
  <si>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</si>
  <si>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</si>
  <si>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</si>
  <si>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</si>
  <si>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</si>
  <si>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</si>
  <si>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</si>
  <si>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</si>
  <si>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</si>
  <si>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</si>
  <si>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</si>
  <si>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</si>
  <si>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</si>
  <si>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</si>
  <si>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</si>
  <si>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</si>
  <si>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</si>
  <si>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</si>
  <si>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</si>
  <si>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</si>
  <si>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</si>
  <si>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</si>
  <si>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</si>
  <si>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</si>
  <si>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</si>
  <si>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</si>
  <si>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</si>
  <si>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</si>
  <si>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</si>
  <si>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</si>
  <si>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</si>
  <si>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</si>
  <si>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</si>
  <si>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</si>
  <si>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</si>
  <si>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</si>
  <si>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</si>
  <si>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</si>
  <si>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</si>
  <si>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</si>
  <si>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</si>
  <si>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</si>
  <si>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</si>
  <si>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</si>
  <si>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</si>
  <si>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</si>
  <si>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</si>
  <si>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</si>
  <si>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</si>
  <si>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</si>
  <si>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</si>
  <si>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</si>
  <si>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</si>
  <si>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</si>
  <si>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</si>
  <si>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</si>
  <si>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</si>
  <si>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</si>
  <si>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</si>
  <si>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18/02/14 - VENCIMENTO 25/02/14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</si>
</sst>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521349</v>
      </c>
      <c r="C7" s="10">
        <f aca="true" t="shared" si="0" ref="C7:I7">C8+C20+C24</f>
        <v>402831</v>
      </c>
      <c r="D7" s="10">
        <f t="shared" si="0"/>
        <v>598401</v>
      </c>
      <c r="E7" s="10">
        <f t="shared" si="0"/>
        <v>760270</v>
      </c>
      <c r="F7" s="10">
        <f t="shared" si="0"/>
        <v>471164</v>
      </c>
      <c r="G7" s="10">
        <f t="shared" si="0"/>
        <v>754601</v>
      </c>
      <c r="H7" s="10">
        <f t="shared" si="0"/>
        <v>394060</v>
      </c>
      <c r="I7" s="10">
        <f t="shared" si="0"/>
        <v>270792</v>
      </c>
      <c r="J7" s="10">
        <f>+J8+J20+J24</f>
        <v>4173468</v>
      </c>
      <c r="L7" s="42"/>
    </row>
    <row r="8" spans="1:10" ht="15.75">
      <c r="A8" s="11" t="s">
        <v>96</v>
      </c>
      <c r="B8" s="12">
        <f>+B9+B12+B16</f>
        <v>288918</v>
      </c>
      <c r="C8" s="12">
        <f aca="true" t="shared" si="1" ref="C8:I8">+C9+C12+C16</f>
        <v>237350</v>
      </c>
      <c r="D8" s="12">
        <f t="shared" si="1"/>
        <v>377553</v>
      </c>
      <c r="E8" s="12">
        <f t="shared" si="1"/>
        <v>446604</v>
      </c>
      <c r="F8" s="12">
        <f t="shared" si="1"/>
        <v>268883</v>
      </c>
      <c r="G8" s="12">
        <f t="shared" si="1"/>
        <v>436077</v>
      </c>
      <c r="H8" s="12">
        <f t="shared" si="1"/>
        <v>208742</v>
      </c>
      <c r="I8" s="12">
        <f t="shared" si="1"/>
        <v>163491</v>
      </c>
      <c r="J8" s="12">
        <f>SUM(B8:I8)</f>
        <v>2427618</v>
      </c>
    </row>
    <row r="9" spans="1:10" ht="15.75">
      <c r="A9" s="13" t="s">
        <v>22</v>
      </c>
      <c r="B9" s="14">
        <v>34310</v>
      </c>
      <c r="C9" s="14">
        <v>33613</v>
      </c>
      <c r="D9" s="14">
        <v>35932</v>
      </c>
      <c r="E9" s="14">
        <v>42499</v>
      </c>
      <c r="F9" s="14">
        <v>37711</v>
      </c>
      <c r="G9" s="14">
        <v>44910</v>
      </c>
      <c r="H9" s="14">
        <v>19373</v>
      </c>
      <c r="I9" s="14">
        <v>24438</v>
      </c>
      <c r="J9" s="12">
        <f aca="true" t="shared" si="2" ref="J9:J19">SUM(B9:I9)</f>
        <v>272786</v>
      </c>
    </row>
    <row r="10" spans="1:10" ht="15.75">
      <c r="A10" s="15" t="s">
        <v>23</v>
      </c>
      <c r="B10" s="14">
        <f>+B9-B11</f>
        <v>34310</v>
      </c>
      <c r="C10" s="14">
        <f aca="true" t="shared" si="3" ref="C10:I10">+C9-C11</f>
        <v>33613</v>
      </c>
      <c r="D10" s="14">
        <f t="shared" si="3"/>
        <v>35932</v>
      </c>
      <c r="E10" s="14">
        <f t="shared" si="3"/>
        <v>42499</v>
      </c>
      <c r="F10" s="14">
        <f t="shared" si="3"/>
        <v>37711</v>
      </c>
      <c r="G10" s="14">
        <f t="shared" si="3"/>
        <v>44910</v>
      </c>
      <c r="H10" s="14">
        <f t="shared" si="3"/>
        <v>19373</v>
      </c>
      <c r="I10" s="14">
        <f t="shared" si="3"/>
        <v>24438</v>
      </c>
      <c r="J10" s="12">
        <f t="shared" si="2"/>
        <v>272786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252594</v>
      </c>
      <c r="C12" s="14">
        <f aca="true" t="shared" si="4" ref="C12:I12">C13+C14+C15</f>
        <v>202090</v>
      </c>
      <c r="D12" s="14">
        <f t="shared" si="4"/>
        <v>339443</v>
      </c>
      <c r="E12" s="14">
        <f t="shared" si="4"/>
        <v>401040</v>
      </c>
      <c r="F12" s="14">
        <f t="shared" si="4"/>
        <v>229184</v>
      </c>
      <c r="G12" s="14">
        <f t="shared" si="4"/>
        <v>388120</v>
      </c>
      <c r="H12" s="14">
        <f t="shared" si="4"/>
        <v>187771</v>
      </c>
      <c r="I12" s="14">
        <f t="shared" si="4"/>
        <v>138124</v>
      </c>
      <c r="J12" s="12">
        <f t="shared" si="2"/>
        <v>2138366</v>
      </c>
    </row>
    <row r="13" spans="1:10" ht="15.75">
      <c r="A13" s="15" t="s">
        <v>25</v>
      </c>
      <c r="B13" s="14">
        <v>125296</v>
      </c>
      <c r="C13" s="14">
        <v>102239</v>
      </c>
      <c r="D13" s="14">
        <v>167460</v>
      </c>
      <c r="E13" s="14">
        <v>200542</v>
      </c>
      <c r="F13" s="14">
        <v>119027</v>
      </c>
      <c r="G13" s="14">
        <v>198823</v>
      </c>
      <c r="H13" s="14">
        <v>95324</v>
      </c>
      <c r="I13" s="14">
        <v>69064</v>
      </c>
      <c r="J13" s="12">
        <f t="shared" si="2"/>
        <v>1077775</v>
      </c>
    </row>
    <row r="14" spans="1:10" ht="15.75">
      <c r="A14" s="15" t="s">
        <v>26</v>
      </c>
      <c r="B14" s="14">
        <v>110714</v>
      </c>
      <c r="C14" s="14">
        <v>84772</v>
      </c>
      <c r="D14" s="14">
        <v>150939</v>
      </c>
      <c r="E14" s="14">
        <v>172330</v>
      </c>
      <c r="F14" s="14">
        <v>95112</v>
      </c>
      <c r="G14" s="14">
        <v>166369</v>
      </c>
      <c r="H14" s="14">
        <v>80728</v>
      </c>
      <c r="I14" s="14">
        <v>61810</v>
      </c>
      <c r="J14" s="12">
        <f t="shared" si="2"/>
        <v>922774</v>
      </c>
    </row>
    <row r="15" spans="1:10" ht="15.75">
      <c r="A15" s="15" t="s">
        <v>27</v>
      </c>
      <c r="B15" s="14">
        <v>16584</v>
      </c>
      <c r="C15" s="14">
        <v>15079</v>
      </c>
      <c r="D15" s="14">
        <v>21044</v>
      </c>
      <c r="E15" s="14">
        <v>28168</v>
      </c>
      <c r="F15" s="14">
        <v>15045</v>
      </c>
      <c r="G15" s="14">
        <v>22928</v>
      </c>
      <c r="H15" s="14">
        <v>11719</v>
      </c>
      <c r="I15" s="14">
        <v>7250</v>
      </c>
      <c r="J15" s="12">
        <f t="shared" si="2"/>
        <v>137817</v>
      </c>
    </row>
    <row r="16" spans="1:10" ht="15.75">
      <c r="A16" s="16" t="s">
        <v>95</v>
      </c>
      <c r="B16" s="14">
        <f>B17+B18+B19</f>
        <v>2014</v>
      </c>
      <c r="C16" s="14">
        <f aca="true" t="shared" si="5" ref="C16:I16">C17+C18+C19</f>
        <v>1647</v>
      </c>
      <c r="D16" s="14">
        <f t="shared" si="5"/>
        <v>2178</v>
      </c>
      <c r="E16" s="14">
        <f t="shared" si="5"/>
        <v>3065</v>
      </c>
      <c r="F16" s="14">
        <f t="shared" si="5"/>
        <v>1988</v>
      </c>
      <c r="G16" s="14">
        <f t="shared" si="5"/>
        <v>3047</v>
      </c>
      <c r="H16" s="14">
        <f t="shared" si="5"/>
        <v>1598</v>
      </c>
      <c r="I16" s="14">
        <f t="shared" si="5"/>
        <v>929</v>
      </c>
      <c r="J16" s="12">
        <f t="shared" si="2"/>
        <v>16466</v>
      </c>
    </row>
    <row r="17" spans="1:10" ht="15.75">
      <c r="A17" s="15" t="s">
        <v>92</v>
      </c>
      <c r="B17" s="14">
        <v>1726</v>
      </c>
      <c r="C17" s="14">
        <v>1409</v>
      </c>
      <c r="D17" s="14">
        <v>1898</v>
      </c>
      <c r="E17" s="14">
        <v>2697</v>
      </c>
      <c r="F17" s="14">
        <v>1709</v>
      </c>
      <c r="G17" s="14">
        <v>2649</v>
      </c>
      <c r="H17" s="14">
        <v>1413</v>
      </c>
      <c r="I17" s="14">
        <v>823</v>
      </c>
      <c r="J17" s="12">
        <f t="shared" si="2"/>
        <v>14324</v>
      </c>
    </row>
    <row r="18" spans="1:10" ht="15.75">
      <c r="A18" s="15" t="s">
        <v>93</v>
      </c>
      <c r="B18" s="14">
        <v>23</v>
      </c>
      <c r="C18" s="14">
        <v>50</v>
      </c>
      <c r="D18" s="14">
        <v>70</v>
      </c>
      <c r="E18" s="14">
        <v>64</v>
      </c>
      <c r="F18" s="14">
        <v>62</v>
      </c>
      <c r="G18" s="14">
        <v>102</v>
      </c>
      <c r="H18" s="14">
        <v>25</v>
      </c>
      <c r="I18" s="14">
        <v>26</v>
      </c>
      <c r="J18" s="12">
        <f t="shared" si="2"/>
        <v>422</v>
      </c>
    </row>
    <row r="19" spans="1:10" ht="15.75">
      <c r="A19" s="15" t="s">
        <v>94</v>
      </c>
      <c r="B19" s="14">
        <v>265</v>
      </c>
      <c r="C19" s="14">
        <v>188</v>
      </c>
      <c r="D19" s="14">
        <v>210</v>
      </c>
      <c r="E19" s="14">
        <v>304</v>
      </c>
      <c r="F19" s="14">
        <v>217</v>
      </c>
      <c r="G19" s="14">
        <v>296</v>
      </c>
      <c r="H19" s="14">
        <v>160</v>
      </c>
      <c r="I19" s="14">
        <v>80</v>
      </c>
      <c r="J19" s="12">
        <f t="shared" si="2"/>
        <v>1720</v>
      </c>
    </row>
    <row r="20" spans="1:10" ht="15.75">
      <c r="A20" s="17" t="s">
        <v>28</v>
      </c>
      <c r="B20" s="18">
        <f>B21+B22+B23</f>
        <v>176456</v>
      </c>
      <c r="C20" s="18">
        <f aca="true" t="shared" si="6" ref="C20:I20">C21+C22+C23</f>
        <v>118053</v>
      </c>
      <c r="D20" s="18">
        <f t="shared" si="6"/>
        <v>148563</v>
      </c>
      <c r="E20" s="18">
        <f t="shared" si="6"/>
        <v>215047</v>
      </c>
      <c r="F20" s="18">
        <f t="shared" si="6"/>
        <v>144910</v>
      </c>
      <c r="G20" s="18">
        <f t="shared" si="6"/>
        <v>242613</v>
      </c>
      <c r="H20" s="18">
        <f t="shared" si="6"/>
        <v>151681</v>
      </c>
      <c r="I20" s="18">
        <f t="shared" si="6"/>
        <v>89751</v>
      </c>
      <c r="J20" s="12">
        <f aca="true" t="shared" si="7" ref="J20:J26">SUM(B20:I20)</f>
        <v>1287074</v>
      </c>
    </row>
    <row r="21" spans="1:10" ht="18.75" customHeight="1">
      <c r="A21" s="13" t="s">
        <v>29</v>
      </c>
      <c r="B21" s="14">
        <v>98552</v>
      </c>
      <c r="C21" s="14">
        <v>70920</v>
      </c>
      <c r="D21" s="14">
        <v>89495</v>
      </c>
      <c r="E21" s="14">
        <v>129698</v>
      </c>
      <c r="F21" s="14">
        <v>87323</v>
      </c>
      <c r="G21" s="14">
        <v>142543</v>
      </c>
      <c r="H21" s="14">
        <v>85465</v>
      </c>
      <c r="I21" s="14">
        <v>50701</v>
      </c>
      <c r="J21" s="12">
        <f t="shared" si="7"/>
        <v>754697</v>
      </c>
    </row>
    <row r="22" spans="1:10" ht="18.75" customHeight="1">
      <c r="A22" s="13" t="s">
        <v>30</v>
      </c>
      <c r="B22" s="14">
        <v>68441</v>
      </c>
      <c r="C22" s="14">
        <v>40232</v>
      </c>
      <c r="D22" s="14">
        <v>50588</v>
      </c>
      <c r="E22" s="14">
        <v>72065</v>
      </c>
      <c r="F22" s="14">
        <v>50140</v>
      </c>
      <c r="G22" s="14">
        <v>88056</v>
      </c>
      <c r="H22" s="14">
        <v>59074</v>
      </c>
      <c r="I22" s="14">
        <v>35476</v>
      </c>
      <c r="J22" s="12">
        <f t="shared" si="7"/>
        <v>464072</v>
      </c>
    </row>
    <row r="23" spans="1:10" ht="18.75" customHeight="1">
      <c r="A23" s="13" t="s">
        <v>31</v>
      </c>
      <c r="B23" s="14">
        <v>9463</v>
      </c>
      <c r="C23" s="14">
        <v>6901</v>
      </c>
      <c r="D23" s="14">
        <v>8480</v>
      </c>
      <c r="E23" s="14">
        <v>13284</v>
      </c>
      <c r="F23" s="14">
        <v>7447</v>
      </c>
      <c r="G23" s="14">
        <v>12014</v>
      </c>
      <c r="H23" s="14">
        <v>7142</v>
      </c>
      <c r="I23" s="14">
        <v>3574</v>
      </c>
      <c r="J23" s="12">
        <f t="shared" si="7"/>
        <v>68305</v>
      </c>
    </row>
    <row r="24" spans="1:10" ht="18.75" customHeight="1">
      <c r="A24" s="17" t="s">
        <v>32</v>
      </c>
      <c r="B24" s="14">
        <f>B25+B26</f>
        <v>55975</v>
      </c>
      <c r="C24" s="14">
        <f aca="true" t="shared" si="8" ref="C24:I24">C25+C26</f>
        <v>47428</v>
      </c>
      <c r="D24" s="14">
        <f t="shared" si="8"/>
        <v>72285</v>
      </c>
      <c r="E24" s="14">
        <f t="shared" si="8"/>
        <v>98619</v>
      </c>
      <c r="F24" s="14">
        <f t="shared" si="8"/>
        <v>57371</v>
      </c>
      <c r="G24" s="14">
        <f t="shared" si="8"/>
        <v>75911</v>
      </c>
      <c r="H24" s="14">
        <f t="shared" si="8"/>
        <v>33637</v>
      </c>
      <c r="I24" s="14">
        <f t="shared" si="8"/>
        <v>17550</v>
      </c>
      <c r="J24" s="12">
        <f t="shared" si="7"/>
        <v>458776</v>
      </c>
    </row>
    <row r="25" spans="1:10" ht="18.75" customHeight="1">
      <c r="A25" s="13" t="s">
        <v>33</v>
      </c>
      <c r="B25" s="14">
        <v>35824</v>
      </c>
      <c r="C25" s="14">
        <v>30354</v>
      </c>
      <c r="D25" s="14">
        <v>46262</v>
      </c>
      <c r="E25" s="14">
        <v>63116</v>
      </c>
      <c r="F25" s="14">
        <v>36717</v>
      </c>
      <c r="G25" s="14">
        <v>48583</v>
      </c>
      <c r="H25" s="14">
        <v>21528</v>
      </c>
      <c r="I25" s="14">
        <v>11232</v>
      </c>
      <c r="J25" s="12">
        <f t="shared" si="7"/>
        <v>293616</v>
      </c>
    </row>
    <row r="26" spans="1:10" ht="18.75" customHeight="1">
      <c r="A26" s="13" t="s">
        <v>34</v>
      </c>
      <c r="B26" s="14">
        <v>20151</v>
      </c>
      <c r="C26" s="14">
        <v>17074</v>
      </c>
      <c r="D26" s="14">
        <v>26023</v>
      </c>
      <c r="E26" s="14">
        <v>35503</v>
      </c>
      <c r="F26" s="14">
        <v>20654</v>
      </c>
      <c r="G26" s="14">
        <v>27328</v>
      </c>
      <c r="H26" s="14">
        <v>12109</v>
      </c>
      <c r="I26" s="14">
        <v>6318</v>
      </c>
      <c r="J26" s="12">
        <f t="shared" si="7"/>
        <v>165160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0.9580459592326829</v>
      </c>
      <c r="C32" s="23">
        <f aca="true" t="shared" si="9" ref="C32:I32">(((+C$8+C$20)*C$29)+(C$24*C$30))/C$7</f>
        <v>0.9517404440075367</v>
      </c>
      <c r="D32" s="23">
        <f t="shared" si="9"/>
        <v>0.9733159595321531</v>
      </c>
      <c r="E32" s="23">
        <f t="shared" si="9"/>
        <v>0.9687903884146422</v>
      </c>
      <c r="F32" s="23">
        <f t="shared" si="9"/>
        <v>0.9657111460128533</v>
      </c>
      <c r="G32" s="23">
        <f t="shared" si="9"/>
        <v>0.970766356524839</v>
      </c>
      <c r="H32" s="23">
        <f t="shared" si="9"/>
        <v>0.9127152410800387</v>
      </c>
      <c r="I32" s="23">
        <f t="shared" si="9"/>
        <v>0.9773071722946026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1.498767098623609</v>
      </c>
      <c r="C35" s="26">
        <f aca="true" t="shared" si="10" ref="C35:I35">C32*C34</f>
        <v>1.4639671509723928</v>
      </c>
      <c r="D35" s="26">
        <f t="shared" si="10"/>
        <v>1.512533001112966</v>
      </c>
      <c r="E35" s="26">
        <f t="shared" si="10"/>
        <v>1.504725231285622</v>
      </c>
      <c r="F35" s="26">
        <f t="shared" si="10"/>
        <v>1.4597689683130293</v>
      </c>
      <c r="G35" s="26">
        <f t="shared" si="10"/>
        <v>1.538082215277955</v>
      </c>
      <c r="H35" s="26">
        <f t="shared" si="10"/>
        <v>1.6571257917049182</v>
      </c>
      <c r="I35" s="26">
        <f t="shared" si="10"/>
        <v>1.8769184243917845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781380.73</v>
      </c>
      <c r="C41" s="29">
        <f aca="true" t="shared" si="13" ref="C41:I41">+C42+C43</f>
        <v>589731.35</v>
      </c>
      <c r="D41" s="29">
        <f t="shared" si="13"/>
        <v>905101.26</v>
      </c>
      <c r="E41" s="29">
        <f t="shared" si="13"/>
        <v>1143997.45</v>
      </c>
      <c r="F41" s="29">
        <f t="shared" si="13"/>
        <v>687790.59</v>
      </c>
      <c r="G41" s="29">
        <f t="shared" si="13"/>
        <v>1160638.38</v>
      </c>
      <c r="H41" s="29">
        <f t="shared" si="13"/>
        <v>653006.99</v>
      </c>
      <c r="I41" s="29">
        <f t="shared" si="13"/>
        <v>508254.49</v>
      </c>
      <c r="J41" s="29">
        <f t="shared" si="12"/>
        <v>6429901.24</v>
      </c>
      <c r="L41" s="43"/>
      <c r="M41" s="43"/>
    </row>
    <row r="42" spans="1:10" ht="15.75">
      <c r="A42" s="17" t="s">
        <v>72</v>
      </c>
      <c r="B42" s="30">
        <f>ROUND(+B7*B35,2)</f>
        <v>781380.73</v>
      </c>
      <c r="C42" s="30">
        <f aca="true" t="shared" si="14" ref="C42:I42">ROUND(+C7*C35,2)</f>
        <v>589731.35</v>
      </c>
      <c r="D42" s="30">
        <f t="shared" si="14"/>
        <v>905101.26</v>
      </c>
      <c r="E42" s="30">
        <f t="shared" si="14"/>
        <v>1143997.45</v>
      </c>
      <c r="F42" s="30">
        <f t="shared" si="14"/>
        <v>687790.59</v>
      </c>
      <c r="G42" s="30">
        <f t="shared" si="14"/>
        <v>1160638.38</v>
      </c>
      <c r="H42" s="30">
        <f t="shared" si="14"/>
        <v>653006.99</v>
      </c>
      <c r="I42" s="30">
        <f t="shared" si="14"/>
        <v>508254.49</v>
      </c>
      <c r="J42" s="30">
        <f>SUM(B42:I42)</f>
        <v>6429901.24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-107898</v>
      </c>
      <c r="C45" s="31">
        <f t="shared" si="16"/>
        <v>-106275</v>
      </c>
      <c r="D45" s="31">
        <f t="shared" si="16"/>
        <v>-110676</v>
      </c>
      <c r="E45" s="31">
        <f t="shared" si="16"/>
        <v>-133456.29</v>
      </c>
      <c r="F45" s="31">
        <f t="shared" si="16"/>
        <v>-114766.2</v>
      </c>
      <c r="G45" s="31">
        <f t="shared" si="16"/>
        <v>-144627.63</v>
      </c>
      <c r="H45" s="31">
        <f t="shared" si="16"/>
        <v>-64517.06</v>
      </c>
      <c r="I45" s="31">
        <f t="shared" si="16"/>
        <v>-75302.86</v>
      </c>
      <c r="J45" s="31">
        <f t="shared" si="16"/>
        <v>-857519.04</v>
      </c>
      <c r="L45" s="43"/>
    </row>
    <row r="46" spans="1:12" ht="15.75">
      <c r="A46" s="17" t="s">
        <v>42</v>
      </c>
      <c r="B46" s="32">
        <f>B47+B48</f>
        <v>-102930</v>
      </c>
      <c r="C46" s="32">
        <f aca="true" t="shared" si="17" ref="C46:I46">C47+C48</f>
        <v>-100839</v>
      </c>
      <c r="D46" s="32">
        <f t="shared" si="17"/>
        <v>-107796</v>
      </c>
      <c r="E46" s="32">
        <f t="shared" si="17"/>
        <v>-127497</v>
      </c>
      <c r="F46" s="32">
        <f t="shared" si="17"/>
        <v>-113133</v>
      </c>
      <c r="G46" s="32">
        <f t="shared" si="17"/>
        <v>-134730</v>
      </c>
      <c r="H46" s="32">
        <f t="shared" si="17"/>
        <v>-58119</v>
      </c>
      <c r="I46" s="32">
        <f t="shared" si="17"/>
        <v>-73314</v>
      </c>
      <c r="J46" s="31">
        <f t="shared" si="12"/>
        <v>-818358</v>
      </c>
      <c r="L46" s="43"/>
    </row>
    <row r="47" spans="1:12" ht="15.75">
      <c r="A47" s="13" t="s">
        <v>67</v>
      </c>
      <c r="B47" s="20">
        <f aca="true" t="shared" si="18" ref="B47:I47">ROUND(-B9*$D$3,2)</f>
        <v>-102930</v>
      </c>
      <c r="C47" s="20">
        <f t="shared" si="18"/>
        <v>-100839</v>
      </c>
      <c r="D47" s="20">
        <f t="shared" si="18"/>
        <v>-107796</v>
      </c>
      <c r="E47" s="20">
        <f t="shared" si="18"/>
        <v>-127497</v>
      </c>
      <c r="F47" s="20">
        <f t="shared" si="18"/>
        <v>-113133</v>
      </c>
      <c r="G47" s="20">
        <f t="shared" si="18"/>
        <v>-134730</v>
      </c>
      <c r="H47" s="20">
        <f t="shared" si="18"/>
        <v>-58119</v>
      </c>
      <c r="I47" s="20">
        <f t="shared" si="18"/>
        <v>-73314</v>
      </c>
      <c r="J47" s="57">
        <f t="shared" si="12"/>
        <v>-818358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-4968</v>
      </c>
      <c r="C49" s="32">
        <f t="shared" si="20"/>
        <v>-5436</v>
      </c>
      <c r="D49" s="32">
        <f t="shared" si="20"/>
        <v>-2880</v>
      </c>
      <c r="E49" s="32">
        <f t="shared" si="20"/>
        <v>-5959.29</v>
      </c>
      <c r="F49" s="32">
        <f t="shared" si="20"/>
        <v>-1633.2</v>
      </c>
      <c r="G49" s="32">
        <f t="shared" si="20"/>
        <v>-9897.63</v>
      </c>
      <c r="H49" s="32">
        <f t="shared" si="20"/>
        <v>-6398.06</v>
      </c>
      <c r="I49" s="32">
        <f t="shared" si="20"/>
        <v>-1988.86</v>
      </c>
      <c r="J49" s="32">
        <f t="shared" si="20"/>
        <v>-39161.04</v>
      </c>
      <c r="L49" s="50"/>
    </row>
    <row r="50" spans="1:10" ht="15.75">
      <c r="A50" s="13" t="s">
        <v>60</v>
      </c>
      <c r="B50" s="27">
        <v>-4968</v>
      </c>
      <c r="C50" s="27">
        <v>-5436</v>
      </c>
      <c r="D50" s="27">
        <v>-2880</v>
      </c>
      <c r="E50" s="27">
        <v>-5959.29</v>
      </c>
      <c r="F50" s="27">
        <v>-1633.2</v>
      </c>
      <c r="G50" s="27">
        <v>-9897.63</v>
      </c>
      <c r="H50" s="27">
        <v>-6398.06</v>
      </c>
      <c r="I50" s="27">
        <v>-1988.86</v>
      </c>
      <c r="J50" s="27">
        <f t="shared" si="12"/>
        <v>-39161.04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673482.73</v>
      </c>
      <c r="C57" s="35">
        <f t="shared" si="21"/>
        <v>483456.35</v>
      </c>
      <c r="D57" s="35">
        <f t="shared" si="21"/>
        <v>794425.26</v>
      </c>
      <c r="E57" s="35">
        <f t="shared" si="21"/>
        <v>1010541.1599999999</v>
      </c>
      <c r="F57" s="35">
        <f t="shared" si="21"/>
        <v>573024.39</v>
      </c>
      <c r="G57" s="35">
        <f t="shared" si="21"/>
        <v>1016010.7499999999</v>
      </c>
      <c r="H57" s="35">
        <f t="shared" si="21"/>
        <v>588489.9299999999</v>
      </c>
      <c r="I57" s="35">
        <f t="shared" si="21"/>
        <v>432951.63</v>
      </c>
      <c r="J57" s="35">
        <f>SUM(B57:I57)</f>
        <v>5572382.199999999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5572382.2</v>
      </c>
      <c r="L60" s="43"/>
    </row>
    <row r="61" spans="1:10" ht="17.25" customHeight="1">
      <c r="A61" s="17" t="s">
        <v>46</v>
      </c>
      <c r="B61" s="45">
        <v>111390.73</v>
      </c>
      <c r="C61" s="45">
        <v>94098.74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205489.47</v>
      </c>
    </row>
    <row r="62" spans="1:10" ht="17.25" customHeight="1">
      <c r="A62" s="17" t="s">
        <v>52</v>
      </c>
      <c r="B62" s="45">
        <v>329153.3</v>
      </c>
      <c r="C62" s="45">
        <v>252648.41</v>
      </c>
      <c r="D62" s="44">
        <v>0</v>
      </c>
      <c r="E62" s="45">
        <v>103859.91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685661.62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84097.45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84097.45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192712.06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192712.06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43834.92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43834.92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41697.57</v>
      </c>
      <c r="E66" s="44">
        <v>0</v>
      </c>
      <c r="F66" s="45">
        <v>75744.91</v>
      </c>
      <c r="G66" s="44">
        <v>0</v>
      </c>
      <c r="H66" s="44">
        <v>0</v>
      </c>
      <c r="I66" s="44">
        <v>0</v>
      </c>
      <c r="J66" s="35">
        <f t="shared" si="22"/>
        <v>117442.48000000001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105182.27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105182.27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131634.6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131634.6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13162.41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13162.41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237032.12</v>
      </c>
      <c r="G70" s="44">
        <v>0</v>
      </c>
      <c r="H70" s="44">
        <v>0</v>
      </c>
      <c r="I70" s="44">
        <v>0</v>
      </c>
      <c r="J70" s="35">
        <f t="shared" si="22"/>
        <v>237032.12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160369.35</v>
      </c>
      <c r="H71" s="45">
        <v>182374.92</v>
      </c>
      <c r="I71" s="44">
        <v>0</v>
      </c>
      <c r="J71" s="32">
        <f t="shared" si="22"/>
        <v>342744.27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279234.4</v>
      </c>
      <c r="H72" s="44">
        <v>0</v>
      </c>
      <c r="I72" s="44">
        <v>0</v>
      </c>
      <c r="J72" s="35">
        <f t="shared" si="22"/>
        <v>279234.4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119184.49</v>
      </c>
      <c r="J73" s="32">
        <f t="shared" si="22"/>
        <v>119184.49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125167.62</v>
      </c>
      <c r="J74" s="35">
        <f t="shared" si="22"/>
        <v>125167.62</v>
      </c>
    </row>
    <row r="75" spans="1:10" ht="17.25" customHeight="1">
      <c r="A75" s="41" t="s">
        <v>65</v>
      </c>
      <c r="B75" s="39">
        <v>232938.69</v>
      </c>
      <c r="C75" s="39">
        <v>136709.21</v>
      </c>
      <c r="D75" s="39">
        <v>432083.26</v>
      </c>
      <c r="E75" s="39">
        <v>656701.97</v>
      </c>
      <c r="F75" s="39">
        <v>260247.35</v>
      </c>
      <c r="G75" s="39">
        <v>576407.01</v>
      </c>
      <c r="H75" s="39">
        <v>406115</v>
      </c>
      <c r="I75" s="39">
        <v>188599.53</v>
      </c>
      <c r="J75" s="39">
        <f>SUM(B75:I75)</f>
        <v>2889802.02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1.5897568017425614</v>
      </c>
      <c r="C79" s="55">
        <v>1.555182044232402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1.4778816851052188</v>
      </c>
      <c r="C80" s="55">
        <v>1.4342728669722506</v>
      </c>
      <c r="D80" s="55"/>
      <c r="E80" s="55">
        <v>1.5363650068957504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1.4159360717824157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1.4905993184322233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1.8006538370843923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1.7073260794381335</v>
      </c>
      <c r="E84" s="55">
        <v>0</v>
      </c>
      <c r="F84" s="55">
        <v>1.5050897755008337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1.4825004699142126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1.4800616751727877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1.4668454743310717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1.4501118428844342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1.4790110814560775</v>
      </c>
      <c r="H89" s="55">
        <v>1.6571257676495967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1.617994406388067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1.8355783862961308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1.900480392384221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2014-02-24T17:40:18Z</dcterms:modified>
  <cp:category/>
  <cp:version/>
  <cp:contentType/>
  <cp:contentStatus/>
</cp:coreProperties>
</file>