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<sst xmlns="http://schemas.openxmlformats.org/spreadsheetml/2006/main" count="94" uniqueCount="94">
  <si>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</si>
  <si>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</si>
  <si>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</si>
  <si>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</si>
  <si>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</si>
  <si>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</si>
  <si>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</si>
  <si>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</si>
  <si>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</si>
  <si>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</si>
  <si>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</si>
  <si>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</si>
  <si>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</si>
  <si>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</si>
  <si>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</si>
  <si>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</si>
  <si>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</si>
  <si>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</si>
  <si>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</si>
  <si>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</si>
  <si>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</si>
  <si>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</si>
  <si>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</si>
  <si>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</si>
  <si>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</si>
  <si>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</si>
  <si>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</si>
  <si>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</si>
  <si>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</si>
  <si>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</si>
  <si>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</si>
  <si>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</si>
  <si>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</si>
  <si>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</si>
  <si>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</si>
  <si>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</si>
  <si>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</si>
  <si>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</si>
  <si>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</si>
  <si>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</si>
  <si>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</si>
  <si>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</si>
  <si>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</si>
  <si>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</si>
  <si>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</si>
  <si>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</si>
  <si>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</si>
  <si>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</si>
  <si>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</si>
  <si>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</si>
  <si>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</si>
  <si>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</si>
  <si>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</si>
  <si>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</si>
  <si>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</si>
  <si>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</si>
  <si>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</si>
  <si>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</si>
  <si>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</si>
  <si>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</si>
  <si>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</si>
  <si>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</si>
  <si>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</si>
  <si>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</si>
  <si>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</si>
  <si>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</si>
  <si>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</si>
  <si>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</si>
  <si>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</si>
  <si>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</si>
  <si>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</si>
  <si>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</si>
  <si>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</si>
  <si>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</si>
  <si>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</si>
  <si>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</si>
  <si>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</si>
  <si>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</si>
  <si>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</si>
  <si>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</si>
  <si>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</si>
  <si>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</si>
  <si>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</si>
  <si>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</si>
  <si>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</si>
  <si>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</si>
  <si>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</si>
  <si>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</si>
  <si>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</si>
  <si>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</si>
  <si>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</si>
  <si>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</si>
  <si>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</si>
  <si>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21/01/14 - VENCIMENTO 28/01/14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</si>
</sst>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rgb="FF8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172" fontId="42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4" fontId="44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483174</v>
      </c>
      <c r="C7" s="10">
        <f aca="true" t="shared" si="0" ref="C7:I7">C8+C16+C20</f>
        <v>363819</v>
      </c>
      <c r="D7" s="10">
        <f t="shared" si="0"/>
        <v>540683</v>
      </c>
      <c r="E7" s="10">
        <f t="shared" si="0"/>
        <v>691805</v>
      </c>
      <c r="F7" s="10">
        <f t="shared" si="0"/>
        <v>424547</v>
      </c>
      <c r="G7" s="10">
        <f t="shared" si="0"/>
        <v>691610</v>
      </c>
      <c r="H7" s="10">
        <f t="shared" si="0"/>
        <v>359491</v>
      </c>
      <c r="I7" s="10">
        <f t="shared" si="0"/>
        <v>247286</v>
      </c>
      <c r="J7" s="10">
        <f>+J8+J16+J20</f>
        <v>3802415</v>
      </c>
      <c r="L7" s="42"/>
    </row>
    <row r="8" spans="1:10" ht="15.75">
      <c r="A8" s="11" t="s">
        <v>22</v>
      </c>
      <c r="B8" s="12">
        <f>+B9+B12</f>
        <v>265462</v>
      </c>
      <c r="C8" s="12">
        <f>+C9+C12</f>
        <v>211544</v>
      </c>
      <c r="D8" s="12">
        <f aca="true" t="shared" si="1" ref="D8:I8">+D9+D12</f>
        <v>342594</v>
      </c>
      <c r="E8" s="12">
        <f t="shared" si="1"/>
        <v>404019</v>
      </c>
      <c r="F8" s="12">
        <f t="shared" si="1"/>
        <v>239722</v>
      </c>
      <c r="G8" s="12">
        <f t="shared" si="1"/>
        <v>399352</v>
      </c>
      <c r="H8" s="12">
        <f t="shared" si="1"/>
        <v>189771</v>
      </c>
      <c r="I8" s="12">
        <f t="shared" si="1"/>
        <v>148081</v>
      </c>
      <c r="J8" s="12">
        <f>SUM(B8:I8)</f>
        <v>2200545</v>
      </c>
    </row>
    <row r="9" spans="1:10" ht="15.75">
      <c r="A9" s="13" t="s">
        <v>23</v>
      </c>
      <c r="B9" s="14">
        <v>34741</v>
      </c>
      <c r="C9" s="14">
        <v>33511</v>
      </c>
      <c r="D9" s="14">
        <v>36535</v>
      </c>
      <c r="E9" s="14">
        <v>43311</v>
      </c>
      <c r="F9" s="14">
        <v>36521</v>
      </c>
      <c r="G9" s="14">
        <v>44328</v>
      </c>
      <c r="H9" s="14">
        <v>19514</v>
      </c>
      <c r="I9" s="14">
        <v>22479</v>
      </c>
      <c r="J9" s="12">
        <f aca="true" t="shared" si="2" ref="J9:J15">SUM(B9:I9)</f>
        <v>270940</v>
      </c>
    </row>
    <row r="10" spans="1:10" ht="15.75">
      <c r="A10" s="15" t="s">
        <v>24</v>
      </c>
      <c r="B10" s="14">
        <f>+B9-B11</f>
        <v>34741</v>
      </c>
      <c r="C10" s="14">
        <f aca="true" t="shared" si="3" ref="C10:I10">+C9-C11</f>
        <v>33511</v>
      </c>
      <c r="D10" s="14">
        <f t="shared" si="3"/>
        <v>36535</v>
      </c>
      <c r="E10" s="14">
        <f t="shared" si="3"/>
        <v>43311</v>
      </c>
      <c r="F10" s="14">
        <f t="shared" si="3"/>
        <v>36521</v>
      </c>
      <c r="G10" s="14">
        <f t="shared" si="3"/>
        <v>44328</v>
      </c>
      <c r="H10" s="14">
        <f t="shared" si="3"/>
        <v>19514</v>
      </c>
      <c r="I10" s="14">
        <f t="shared" si="3"/>
        <v>22479</v>
      </c>
      <c r="J10" s="12">
        <f t="shared" si="2"/>
        <v>270940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230721</v>
      </c>
      <c r="C12" s="14">
        <f aca="true" t="shared" si="4" ref="C12:I12">C13+C14+C15</f>
        <v>178033</v>
      </c>
      <c r="D12" s="14">
        <f t="shared" si="4"/>
        <v>306059</v>
      </c>
      <c r="E12" s="14">
        <f t="shared" si="4"/>
        <v>360708</v>
      </c>
      <c r="F12" s="14">
        <f t="shared" si="4"/>
        <v>203201</v>
      </c>
      <c r="G12" s="14">
        <f t="shared" si="4"/>
        <v>355024</v>
      </c>
      <c r="H12" s="14">
        <f t="shared" si="4"/>
        <v>170257</v>
      </c>
      <c r="I12" s="14">
        <f t="shared" si="4"/>
        <v>125602</v>
      </c>
      <c r="J12" s="12">
        <f t="shared" si="2"/>
        <v>1929605</v>
      </c>
    </row>
    <row r="13" spans="1:10" ht="15.75">
      <c r="A13" s="15" t="s">
        <v>27</v>
      </c>
      <c r="B13" s="14">
        <v>118340</v>
      </c>
      <c r="C13" s="14">
        <v>94884</v>
      </c>
      <c r="D13" s="14">
        <v>157102</v>
      </c>
      <c r="E13" s="14">
        <v>189216</v>
      </c>
      <c r="F13" s="14">
        <v>110420</v>
      </c>
      <c r="G13" s="14">
        <v>187853</v>
      </c>
      <c r="H13" s="14">
        <v>90219</v>
      </c>
      <c r="I13" s="14">
        <v>64381</v>
      </c>
      <c r="J13" s="12">
        <f t="shared" si="2"/>
        <v>1012415</v>
      </c>
    </row>
    <row r="14" spans="1:10" ht="15.75">
      <c r="A14" s="15" t="s">
        <v>28</v>
      </c>
      <c r="B14" s="14">
        <v>107353</v>
      </c>
      <c r="C14" s="14">
        <v>79173</v>
      </c>
      <c r="D14" s="14">
        <v>143189</v>
      </c>
      <c r="E14" s="14">
        <v>163899</v>
      </c>
      <c r="F14" s="14">
        <v>88442</v>
      </c>
      <c r="G14" s="14">
        <v>159923</v>
      </c>
      <c r="H14" s="14">
        <v>76509</v>
      </c>
      <c r="I14" s="14">
        <v>59004</v>
      </c>
      <c r="J14" s="12">
        <f t="shared" si="2"/>
        <v>877492</v>
      </c>
    </row>
    <row r="15" spans="1:10" ht="15.75">
      <c r="A15" s="15" t="s">
        <v>29</v>
      </c>
      <c r="B15" s="14">
        <v>5028</v>
      </c>
      <c r="C15" s="14">
        <v>3976</v>
      </c>
      <c r="D15" s="14">
        <v>5768</v>
      </c>
      <c r="E15" s="14">
        <v>7593</v>
      </c>
      <c r="F15" s="14">
        <v>4339</v>
      </c>
      <c r="G15" s="14">
        <v>7248</v>
      </c>
      <c r="H15" s="14">
        <v>3529</v>
      </c>
      <c r="I15" s="14">
        <v>2217</v>
      </c>
      <c r="J15" s="12">
        <f t="shared" si="2"/>
        <v>39698</v>
      </c>
    </row>
    <row r="16" spans="1:12" ht="15.75">
      <c r="A16" s="17" t="s">
        <v>30</v>
      </c>
      <c r="B16" s="18">
        <f>B17+B18+B19</f>
        <v>165516</v>
      </c>
      <c r="C16" s="18">
        <f aca="true" t="shared" si="5" ref="C16:I16">C17+C18+C19</f>
        <v>108072</v>
      </c>
      <c r="D16" s="18">
        <f t="shared" si="5"/>
        <v>132868</v>
      </c>
      <c r="E16" s="18">
        <f t="shared" si="5"/>
        <v>196580</v>
      </c>
      <c r="F16" s="18">
        <f t="shared" si="5"/>
        <v>133804</v>
      </c>
      <c r="G16" s="18">
        <f t="shared" si="5"/>
        <v>224497</v>
      </c>
      <c r="H16" s="18">
        <f t="shared" si="5"/>
        <v>138746</v>
      </c>
      <c r="I16" s="18">
        <f t="shared" si="5"/>
        <v>83097</v>
      </c>
      <c r="J16" s="12">
        <f aca="true" t="shared" si="6" ref="J16:J22">SUM(B16:I16)</f>
        <v>1183180</v>
      </c>
      <c r="L16" s="65"/>
    </row>
    <row r="17" spans="1:10" ht="18.75" customHeight="1">
      <c r="A17" s="13" t="s">
        <v>31</v>
      </c>
      <c r="B17" s="14">
        <v>94903</v>
      </c>
      <c r="C17" s="14">
        <v>67163</v>
      </c>
      <c r="D17" s="14">
        <v>83979</v>
      </c>
      <c r="E17" s="14">
        <v>124189</v>
      </c>
      <c r="F17" s="14">
        <v>83390</v>
      </c>
      <c r="G17" s="14">
        <v>135592</v>
      </c>
      <c r="H17" s="14">
        <v>80494</v>
      </c>
      <c r="I17" s="14">
        <v>47892</v>
      </c>
      <c r="J17" s="12">
        <f t="shared" si="6"/>
        <v>717602</v>
      </c>
    </row>
    <row r="18" spans="1:10" ht="18.75" customHeight="1">
      <c r="A18" s="13" t="s">
        <v>32</v>
      </c>
      <c r="B18" s="14">
        <v>67383</v>
      </c>
      <c r="C18" s="14">
        <v>38746</v>
      </c>
      <c r="D18" s="14">
        <v>46526</v>
      </c>
      <c r="E18" s="14">
        <v>68690</v>
      </c>
      <c r="F18" s="14">
        <v>47947</v>
      </c>
      <c r="G18" s="14">
        <v>84664</v>
      </c>
      <c r="H18" s="14">
        <v>55816</v>
      </c>
      <c r="I18" s="14">
        <v>33913</v>
      </c>
      <c r="J18" s="12">
        <f t="shared" si="6"/>
        <v>443685</v>
      </c>
    </row>
    <row r="19" spans="1:10" ht="18.75" customHeight="1">
      <c r="A19" s="13" t="s">
        <v>33</v>
      </c>
      <c r="B19" s="14">
        <v>3230</v>
      </c>
      <c r="C19" s="14">
        <v>2163</v>
      </c>
      <c r="D19" s="14">
        <v>2363</v>
      </c>
      <c r="E19" s="14">
        <v>3701</v>
      </c>
      <c r="F19" s="14">
        <v>2467</v>
      </c>
      <c r="G19" s="14">
        <v>4241</v>
      </c>
      <c r="H19" s="14">
        <v>2436</v>
      </c>
      <c r="I19" s="14">
        <v>1292</v>
      </c>
      <c r="J19" s="12">
        <f t="shared" si="6"/>
        <v>21893</v>
      </c>
    </row>
    <row r="20" spans="1:10" ht="18.75" customHeight="1">
      <c r="A20" s="17" t="s">
        <v>34</v>
      </c>
      <c r="B20" s="14">
        <f>B21+B22</f>
        <v>52196</v>
      </c>
      <c r="C20" s="14">
        <f aca="true" t="shared" si="7" ref="C20:I20">C21+C22</f>
        <v>44203</v>
      </c>
      <c r="D20" s="14">
        <f t="shared" si="7"/>
        <v>65221</v>
      </c>
      <c r="E20" s="14">
        <f t="shared" si="7"/>
        <v>91206</v>
      </c>
      <c r="F20" s="14">
        <f t="shared" si="7"/>
        <v>51021</v>
      </c>
      <c r="G20" s="14">
        <f t="shared" si="7"/>
        <v>67761</v>
      </c>
      <c r="H20" s="14">
        <f t="shared" si="7"/>
        <v>30974</v>
      </c>
      <c r="I20" s="14">
        <f t="shared" si="7"/>
        <v>16108</v>
      </c>
      <c r="J20" s="12">
        <f t="shared" si="6"/>
        <v>418690</v>
      </c>
    </row>
    <row r="21" spans="1:10" ht="18.75" customHeight="1">
      <c r="A21" s="13" t="s">
        <v>35</v>
      </c>
      <c r="B21" s="14">
        <v>33405</v>
      </c>
      <c r="C21" s="14">
        <v>28290</v>
      </c>
      <c r="D21" s="14">
        <v>41741</v>
      </c>
      <c r="E21" s="14">
        <v>58372</v>
      </c>
      <c r="F21" s="14">
        <v>32653</v>
      </c>
      <c r="G21" s="14">
        <v>43367</v>
      </c>
      <c r="H21" s="14">
        <v>19823</v>
      </c>
      <c r="I21" s="14">
        <v>10309</v>
      </c>
      <c r="J21" s="12">
        <f t="shared" si="6"/>
        <v>267960</v>
      </c>
    </row>
    <row r="22" spans="1:10" ht="18.75" customHeight="1">
      <c r="A22" s="13" t="s">
        <v>36</v>
      </c>
      <c r="B22" s="14">
        <v>18791</v>
      </c>
      <c r="C22" s="14">
        <v>15913</v>
      </c>
      <c r="D22" s="14">
        <v>23480</v>
      </c>
      <c r="E22" s="14">
        <v>32834</v>
      </c>
      <c r="F22" s="14">
        <v>18368</v>
      </c>
      <c r="G22" s="14">
        <v>24394</v>
      </c>
      <c r="H22" s="14">
        <v>11151</v>
      </c>
      <c r="I22" s="14">
        <v>5799</v>
      </c>
      <c r="J22" s="12">
        <f t="shared" si="6"/>
        <v>150730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0.9701982904709278</v>
      </c>
      <c r="C28" s="23">
        <f aca="true" t="shared" si="8" ref="C28:I28">(((+C$8+C$16)*C$25)+(C$20*C$26))/C$7</f>
        <v>0.9596910848526328</v>
      </c>
      <c r="D28" s="23">
        <f t="shared" si="8"/>
        <v>0.9734017335481233</v>
      </c>
      <c r="E28" s="23">
        <f t="shared" si="8"/>
        <v>0.9689522148582331</v>
      </c>
      <c r="F28" s="23">
        <f t="shared" si="8"/>
        <v>0.9664464400879055</v>
      </c>
      <c r="G28" s="23">
        <f t="shared" si="8"/>
        <v>0.9714890603085554</v>
      </c>
      <c r="H28" s="23">
        <f t="shared" si="8"/>
        <v>0.9306249118893103</v>
      </c>
      <c r="I28" s="23">
        <f t="shared" si="8"/>
        <v>0.9886405837774884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1.5177782056127194</v>
      </c>
      <c r="C31" s="26">
        <f aca="true" t="shared" si="9" ref="C31:I31">C28*C30</f>
        <v>1.4761968267203198</v>
      </c>
      <c r="D31" s="26">
        <f t="shared" si="9"/>
        <v>1.5126662939337836</v>
      </c>
      <c r="E31" s="26">
        <f t="shared" si="9"/>
        <v>1.5049765801178077</v>
      </c>
      <c r="F31" s="26">
        <f t="shared" si="9"/>
        <v>1.460880438836878</v>
      </c>
      <c r="G31" s="26">
        <f t="shared" si="9"/>
        <v>1.5392272671528753</v>
      </c>
      <c r="H31" s="26">
        <f t="shared" si="9"/>
        <v>1.689642590026232</v>
      </c>
      <c r="I31" s="26">
        <f t="shared" si="9"/>
        <v>1.8986842411446667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733350.97</v>
      </c>
      <c r="C37" s="29">
        <f aca="true" t="shared" si="12" ref="C37:I37">+C38+C39</f>
        <v>537068.45</v>
      </c>
      <c r="D37" s="29">
        <f t="shared" si="12"/>
        <v>817872.95</v>
      </c>
      <c r="E37" s="29">
        <f t="shared" si="12"/>
        <v>1041150.32</v>
      </c>
      <c r="F37" s="29">
        <f t="shared" si="12"/>
        <v>620212.41</v>
      </c>
      <c r="G37" s="29">
        <f t="shared" si="12"/>
        <v>1064544.97</v>
      </c>
      <c r="H37" s="29">
        <f t="shared" si="12"/>
        <v>607411.3</v>
      </c>
      <c r="I37" s="29">
        <f t="shared" si="12"/>
        <v>469518.03</v>
      </c>
      <c r="J37" s="29">
        <f t="shared" si="11"/>
        <v>5891129.4</v>
      </c>
      <c r="L37" s="43"/>
      <c r="M37" s="43"/>
    </row>
    <row r="38" spans="1:12" ht="15.75">
      <c r="A38" s="17" t="s">
        <v>74</v>
      </c>
      <c r="B38" s="30">
        <f>ROUND(+B7*B31,2)</f>
        <v>733350.97</v>
      </c>
      <c r="C38" s="30">
        <f aca="true" t="shared" si="13" ref="C38:I38">ROUND(+C7*C31,2)</f>
        <v>537068.45</v>
      </c>
      <c r="D38" s="30">
        <f t="shared" si="13"/>
        <v>817872.95</v>
      </c>
      <c r="E38" s="30">
        <f t="shared" si="13"/>
        <v>1041150.32</v>
      </c>
      <c r="F38" s="30">
        <f t="shared" si="13"/>
        <v>620212.41</v>
      </c>
      <c r="G38" s="30">
        <f t="shared" si="13"/>
        <v>1064544.97</v>
      </c>
      <c r="H38" s="30">
        <f t="shared" si="13"/>
        <v>607411.3</v>
      </c>
      <c r="I38" s="30">
        <f t="shared" si="13"/>
        <v>469518.03</v>
      </c>
      <c r="J38" s="30">
        <f>SUM(B38:I38)</f>
        <v>5891129.4</v>
      </c>
      <c r="L38" s="66"/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7"/>
    </row>
    <row r="41" spans="1:12" ht="15.75">
      <c r="A41" s="2" t="s">
        <v>91</v>
      </c>
      <c r="B41" s="31">
        <f aca="true" t="shared" si="15" ref="B41:J41">+B42+B45+B51</f>
        <v>-119502.66</v>
      </c>
      <c r="C41" s="31">
        <f t="shared" si="15"/>
        <v>-117657</v>
      </c>
      <c r="D41" s="31">
        <f t="shared" si="15"/>
        <v>-118200.6</v>
      </c>
      <c r="E41" s="31">
        <f t="shared" si="15"/>
        <v>-147528.14</v>
      </c>
      <c r="F41" s="31">
        <f t="shared" si="15"/>
        <v>-114311.12</v>
      </c>
      <c r="G41" s="31">
        <f t="shared" si="15"/>
        <v>-163230.89</v>
      </c>
      <c r="H41" s="31">
        <f t="shared" si="15"/>
        <v>-78190.99</v>
      </c>
      <c r="I41" s="31">
        <f t="shared" si="15"/>
        <v>-73370.09</v>
      </c>
      <c r="J41" s="31">
        <f t="shared" si="15"/>
        <v>-931991.49</v>
      </c>
      <c r="L41" s="43"/>
    </row>
    <row r="42" spans="1:12" ht="15.75">
      <c r="A42" s="17" t="s">
        <v>44</v>
      </c>
      <c r="B42" s="32">
        <f>B43+B44</f>
        <v>-104223</v>
      </c>
      <c r="C42" s="32">
        <f aca="true" t="shared" si="16" ref="C42:I42">C43+C44</f>
        <v>-100533</v>
      </c>
      <c r="D42" s="32">
        <f t="shared" si="16"/>
        <v>-109605</v>
      </c>
      <c r="E42" s="32">
        <f t="shared" si="16"/>
        <v>-129933</v>
      </c>
      <c r="F42" s="32">
        <f t="shared" si="16"/>
        <v>-109563</v>
      </c>
      <c r="G42" s="32">
        <f t="shared" si="16"/>
        <v>-132984</v>
      </c>
      <c r="H42" s="32">
        <f t="shared" si="16"/>
        <v>-58542</v>
      </c>
      <c r="I42" s="32">
        <f t="shared" si="16"/>
        <v>-67437</v>
      </c>
      <c r="J42" s="31">
        <f t="shared" si="11"/>
        <v>-812820</v>
      </c>
      <c r="L42" s="43"/>
    </row>
    <row r="43" spans="1:12" ht="15.75">
      <c r="A43" s="13" t="s">
        <v>69</v>
      </c>
      <c r="B43" s="20">
        <f aca="true" t="shared" si="17" ref="B43:I43">ROUND(-B9*$D$3,2)</f>
        <v>-104223</v>
      </c>
      <c r="C43" s="20">
        <f t="shared" si="17"/>
        <v>-100533</v>
      </c>
      <c r="D43" s="20">
        <f t="shared" si="17"/>
        <v>-109605</v>
      </c>
      <c r="E43" s="20">
        <f t="shared" si="17"/>
        <v>-129933</v>
      </c>
      <c r="F43" s="20">
        <f t="shared" si="17"/>
        <v>-109563</v>
      </c>
      <c r="G43" s="20">
        <f t="shared" si="17"/>
        <v>-132984</v>
      </c>
      <c r="H43" s="20">
        <f t="shared" si="17"/>
        <v>-58542</v>
      </c>
      <c r="I43" s="20">
        <f t="shared" si="17"/>
        <v>-67437</v>
      </c>
      <c r="J43" s="57">
        <f t="shared" si="11"/>
        <v>-812820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-15279.66</v>
      </c>
      <c r="C45" s="32">
        <f t="shared" si="19"/>
        <v>-17124</v>
      </c>
      <c r="D45" s="32">
        <f t="shared" si="19"/>
        <v>-8595.6</v>
      </c>
      <c r="E45" s="32">
        <f t="shared" si="19"/>
        <v>-17595.14</v>
      </c>
      <c r="F45" s="32">
        <f t="shared" si="19"/>
        <v>-4748.12</v>
      </c>
      <c r="G45" s="32">
        <f t="shared" si="19"/>
        <v>-30246.89</v>
      </c>
      <c r="H45" s="32">
        <f t="shared" si="19"/>
        <v>-19648.99</v>
      </c>
      <c r="I45" s="32">
        <f t="shared" si="19"/>
        <v>-5933.09</v>
      </c>
      <c r="J45" s="32">
        <f t="shared" si="19"/>
        <v>-119171.49</v>
      </c>
      <c r="L45" s="50"/>
    </row>
    <row r="46" spans="1:10" ht="15.75">
      <c r="A46" s="13" t="s">
        <v>62</v>
      </c>
      <c r="B46" s="27">
        <v>-14901.66</v>
      </c>
      <c r="C46" s="27">
        <v>-16044</v>
      </c>
      <c r="D46" s="27">
        <v>-8595.6</v>
      </c>
      <c r="E46" s="27">
        <v>-17595.14</v>
      </c>
      <c r="F46" s="27">
        <v>-4748.12</v>
      </c>
      <c r="G46" s="27">
        <v>-29301.89</v>
      </c>
      <c r="H46" s="27">
        <v>-18892.99</v>
      </c>
      <c r="I46" s="27">
        <v>-5933.09</v>
      </c>
      <c r="J46" s="27">
        <f t="shared" si="11"/>
        <v>-116012.49</v>
      </c>
    </row>
    <row r="47" spans="1:10" ht="15.75">
      <c r="A47" s="13" t="s">
        <v>63</v>
      </c>
      <c r="B47" s="27">
        <v>-378</v>
      </c>
      <c r="C47" s="27">
        <v>-1080</v>
      </c>
      <c r="D47" s="27">
        <v>0</v>
      </c>
      <c r="E47" s="27">
        <v>0</v>
      </c>
      <c r="F47" s="27">
        <v>0</v>
      </c>
      <c r="G47" s="27">
        <v>-945</v>
      </c>
      <c r="H47" s="27">
        <v>-756</v>
      </c>
      <c r="I47" s="27">
        <v>0</v>
      </c>
      <c r="J47" s="27">
        <f t="shared" si="11"/>
        <v>-3159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613848.3099999999</v>
      </c>
      <c r="C53" s="35">
        <f t="shared" si="20"/>
        <v>419411.44999999995</v>
      </c>
      <c r="D53" s="35">
        <f t="shared" si="20"/>
        <v>699672.35</v>
      </c>
      <c r="E53" s="35">
        <f t="shared" si="20"/>
        <v>893622.1799999999</v>
      </c>
      <c r="F53" s="35">
        <f t="shared" si="20"/>
        <v>505901.29000000004</v>
      </c>
      <c r="G53" s="35">
        <f t="shared" si="20"/>
        <v>901314.08</v>
      </c>
      <c r="H53" s="35">
        <f t="shared" si="20"/>
        <v>529220.31</v>
      </c>
      <c r="I53" s="35">
        <f t="shared" si="20"/>
        <v>396147.94000000006</v>
      </c>
      <c r="J53" s="35">
        <f>SUM(B53:I53)</f>
        <v>4959137.910000001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4959137.95</v>
      </c>
      <c r="L56" s="43"/>
    </row>
    <row r="57" spans="1:10" ht="17.25" customHeight="1">
      <c r="A57" s="17" t="s">
        <v>48</v>
      </c>
      <c r="B57" s="45">
        <v>106657.92</v>
      </c>
      <c r="C57" s="45">
        <v>94905.24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201563.16</v>
      </c>
    </row>
    <row r="58" spans="1:10" ht="17.25" customHeight="1">
      <c r="A58" s="17" t="s">
        <v>54</v>
      </c>
      <c r="B58" s="45">
        <v>361424.57</v>
      </c>
      <c r="C58" s="45">
        <v>237234.38</v>
      </c>
      <c r="D58" s="44">
        <v>0</v>
      </c>
      <c r="E58" s="45">
        <v>134169.01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732827.96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119060.88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119060.88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61021.14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61021.14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31368.54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31368.54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41770.31</v>
      </c>
      <c r="E62" s="44">
        <v>0</v>
      </c>
      <c r="F62" s="45">
        <v>73179.76</v>
      </c>
      <c r="G62" s="44">
        <v>0</v>
      </c>
      <c r="H62" s="44">
        <v>0</v>
      </c>
      <c r="I62" s="44">
        <v>0</v>
      </c>
      <c r="J62" s="35">
        <f t="shared" si="21"/>
        <v>114950.06999999999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123044.5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123044.5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43119.7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43119.7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12553.35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12553.35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238883.73</v>
      </c>
      <c r="G66" s="44">
        <v>0</v>
      </c>
      <c r="H66" s="44">
        <v>0</v>
      </c>
      <c r="I66" s="44">
        <v>0</v>
      </c>
      <c r="J66" s="35">
        <f t="shared" si="21"/>
        <v>238883.73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148642.62</v>
      </c>
      <c r="H67" s="45">
        <v>192038.93</v>
      </c>
      <c r="I67" s="44">
        <v>0</v>
      </c>
      <c r="J67" s="32">
        <f t="shared" si="21"/>
        <v>340681.55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266569.13</v>
      </c>
      <c r="H68" s="44">
        <v>0</v>
      </c>
      <c r="I68" s="44">
        <v>0</v>
      </c>
      <c r="J68" s="35">
        <f t="shared" si="21"/>
        <v>266569.13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120905.33</v>
      </c>
      <c r="J69" s="32">
        <f t="shared" si="21"/>
        <v>120905.33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131136.9</v>
      </c>
      <c r="J70" s="35">
        <f t="shared" si="21"/>
        <v>131136.9</v>
      </c>
    </row>
    <row r="71" spans="1:10" ht="17.25" customHeight="1">
      <c r="A71" s="41" t="s">
        <v>67</v>
      </c>
      <c r="B71" s="39">
        <v>145765.82</v>
      </c>
      <c r="C71" s="39">
        <v>87271.83</v>
      </c>
      <c r="D71" s="39">
        <v>446451.5</v>
      </c>
      <c r="E71" s="39">
        <v>580735.63</v>
      </c>
      <c r="F71" s="39">
        <v>193837.8</v>
      </c>
      <c r="G71" s="39">
        <v>486102.33</v>
      </c>
      <c r="H71" s="39">
        <v>337181.38</v>
      </c>
      <c r="I71" s="39">
        <v>144105.72</v>
      </c>
      <c r="J71" s="39">
        <f>SUM(B71:I71)</f>
        <v>2421452.0100000002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1.6130936235682947</v>
      </c>
      <c r="C75" s="55">
        <v>1.5623587278579498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1.496627890215437</v>
      </c>
      <c r="C76" s="55">
        <v>1.4462544584489228</v>
      </c>
      <c r="D76" s="55"/>
      <c r="E76" s="55">
        <v>1.5364248397333862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1.4161560597380798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1.4907552735833893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1.8049163762045635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1.6923092009413874</v>
      </c>
      <c r="E80" s="55">
        <v>0</v>
      </c>
      <c r="F80" s="55">
        <v>1.506130815354141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1.4826263793923296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1.4805243538767396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1.467090425531915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1.45121598714808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1.4799985534319826</v>
      </c>
      <c r="H85" s="55">
        <v>1.6896425779783082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1.6209296396833424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1.8568647532165756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1.9238729994168342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2014-01-27T17:22:24Z</dcterms:modified>
  <cp:category/>
  <cp:version/>
  <cp:contentType/>
  <cp:contentStatus/>
</cp:coreProperties>
</file>