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<sst xmlns="http://schemas.openxmlformats.org/spreadsheetml/2006/main" count="98" uniqueCount="98">
  <si>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</si>
  <si>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</si>
  <si>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</si>
  <si>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</si>
  <si>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</si>
  <si>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</si>
  <si>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</si>
  <si>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</si>
  <si>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</si>
  <si>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</si>
  <si>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</si>
  <si>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</si>
  <si>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</si>
  <si>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</si>
  <si>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</si>
  <si>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</si>
  <si>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</si>
  <si>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</si>
  <si>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</si>
  <si>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</si>
  <si>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</si>
  <si>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</si>
  <si>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</si>
  <si>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</si>
  <si>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</si>
  <si>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</si>
  <si>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</si>
  <si>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</si>
  <si>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</si>
  <si>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</si>
  <si>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</si>
  <si>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</si>
  <si>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</si>
  <si>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</si>
  <si>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</si>
  <si>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</si>
  <si>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</si>
  <si>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</si>
  <si>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</si>
  <si>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</si>
  <si>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</si>
  <si>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</si>
  <si>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</si>
  <si>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</si>
  <si>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</si>
  <si>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</si>
  <si>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</si>
  <si>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</si>
  <si>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</si>
  <si>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</si>
  <si>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</si>
  <si>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</si>
  <si>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</si>
  <si>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</si>
  <si>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</si>
  <si>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</si>
  <si>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</si>
  <si>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</si>
  <si>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</si>
  <si>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</si>
  <si>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</si>
  <si>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</si>
  <si>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</si>
  <si>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</si>
  <si>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</si>
  <si>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</si>
  <si>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</si>
  <si>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</si>
  <si>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</si>
  <si>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</si>
  <si>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</si>
  <si>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</si>
  <si>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</si>
  <si>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</si>
  <si>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</si>
  <si>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</si>
  <si>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</si>
  <si>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</si>
  <si>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</si>
  <si>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</si>
  <si>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</si>
  <si>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</si>
  <si>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</si>
  <si>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</si>
  <si>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</si>
  <si>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</si>
  <si>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</si>
  <si>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</si>
  <si>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</si>
  <si>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</si>
  <si>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</si>
  <si>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</si>
  <si>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</si>
  <si>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</si>
  <si>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</si>
  <si>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</si>
  <si>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</si>
  <si>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29/01/14 - VENCIMENTO 05/02/14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</si>
</sst>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489792</v>
      </c>
      <c r="C7" s="10">
        <f aca="true" t="shared" si="0" ref="C7:I7">C8+C20+C24</f>
        <v>373965</v>
      </c>
      <c r="D7" s="10">
        <f t="shared" si="0"/>
        <v>552492</v>
      </c>
      <c r="E7" s="10">
        <f t="shared" si="0"/>
        <v>708055</v>
      </c>
      <c r="F7" s="10">
        <f t="shared" si="0"/>
        <v>437264</v>
      </c>
      <c r="G7" s="10">
        <f t="shared" si="0"/>
        <v>709376</v>
      </c>
      <c r="H7" s="10">
        <f t="shared" si="0"/>
        <v>382117</v>
      </c>
      <c r="I7" s="10">
        <f t="shared" si="0"/>
        <v>254633</v>
      </c>
      <c r="J7" s="10">
        <f>+J8+J20+J24</f>
        <v>3907694</v>
      </c>
      <c r="L7" s="42"/>
    </row>
    <row r="8" spans="1:10" ht="15.75">
      <c r="A8" s="11" t="s">
        <v>96</v>
      </c>
      <c r="B8" s="12">
        <f>+B9+B12+B16</f>
        <v>268175</v>
      </c>
      <c r="C8" s="12">
        <f aca="true" t="shared" si="1" ref="C8:I8">+C9+C12+C16</f>
        <v>217176</v>
      </c>
      <c r="D8" s="12">
        <f t="shared" si="1"/>
        <v>347893</v>
      </c>
      <c r="E8" s="12">
        <f t="shared" si="1"/>
        <v>411684</v>
      </c>
      <c r="F8" s="12">
        <f t="shared" si="1"/>
        <v>248585</v>
      </c>
      <c r="G8" s="12">
        <f t="shared" si="1"/>
        <v>407905</v>
      </c>
      <c r="H8" s="12">
        <f t="shared" si="1"/>
        <v>197896</v>
      </c>
      <c r="I8" s="12">
        <f t="shared" si="1"/>
        <v>152617</v>
      </c>
      <c r="J8" s="12">
        <f>SUM(B8:I8)</f>
        <v>2251931</v>
      </c>
    </row>
    <row r="9" spans="1:10" ht="15.75">
      <c r="A9" s="13" t="s">
        <v>22</v>
      </c>
      <c r="B9" s="14">
        <v>34177</v>
      </c>
      <c r="C9" s="14">
        <v>32580</v>
      </c>
      <c r="D9" s="14">
        <v>35819</v>
      </c>
      <c r="E9" s="14">
        <v>42266</v>
      </c>
      <c r="F9" s="14">
        <v>37154</v>
      </c>
      <c r="G9" s="14">
        <v>44046</v>
      </c>
      <c r="H9" s="14">
        <v>19784</v>
      </c>
      <c r="I9" s="14">
        <v>23154</v>
      </c>
      <c r="J9" s="12">
        <f aca="true" t="shared" si="2" ref="J9:J19">SUM(B9:I9)</f>
        <v>268980</v>
      </c>
    </row>
    <row r="10" spans="1:10" ht="15.75">
      <c r="A10" s="15" t="s">
        <v>23</v>
      </c>
      <c r="B10" s="14">
        <f>+B9-B11</f>
        <v>34177</v>
      </c>
      <c r="C10" s="14">
        <f aca="true" t="shared" si="3" ref="C10:I10">+C9-C11</f>
        <v>32580</v>
      </c>
      <c r="D10" s="14">
        <f t="shared" si="3"/>
        <v>35819</v>
      </c>
      <c r="E10" s="14">
        <f t="shared" si="3"/>
        <v>42266</v>
      </c>
      <c r="F10" s="14">
        <f t="shared" si="3"/>
        <v>37154</v>
      </c>
      <c r="G10" s="14">
        <f t="shared" si="3"/>
        <v>44046</v>
      </c>
      <c r="H10" s="14">
        <f t="shared" si="3"/>
        <v>19784</v>
      </c>
      <c r="I10" s="14">
        <f t="shared" si="3"/>
        <v>23154</v>
      </c>
      <c r="J10" s="12">
        <f t="shared" si="2"/>
        <v>268980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232726</v>
      </c>
      <c r="C12" s="14">
        <f aca="true" t="shared" si="4" ref="C12:I12">C13+C14+C15</f>
        <v>183476</v>
      </c>
      <c r="D12" s="14">
        <f t="shared" si="4"/>
        <v>310746</v>
      </c>
      <c r="E12" s="14">
        <f t="shared" si="4"/>
        <v>367709</v>
      </c>
      <c r="F12" s="14">
        <f t="shared" si="4"/>
        <v>210102</v>
      </c>
      <c r="G12" s="14">
        <f t="shared" si="4"/>
        <v>361883</v>
      </c>
      <c r="H12" s="14">
        <f t="shared" si="4"/>
        <v>177046</v>
      </c>
      <c r="I12" s="14">
        <f t="shared" si="4"/>
        <v>128843</v>
      </c>
      <c r="J12" s="12">
        <f t="shared" si="2"/>
        <v>1972531</v>
      </c>
    </row>
    <row r="13" spans="1:10" ht="15.75">
      <c r="A13" s="15" t="s">
        <v>25</v>
      </c>
      <c r="B13" s="14">
        <v>125705</v>
      </c>
      <c r="C13" s="14">
        <v>101974</v>
      </c>
      <c r="D13" s="14">
        <v>166058</v>
      </c>
      <c r="E13" s="14">
        <v>201111</v>
      </c>
      <c r="F13" s="14">
        <v>118602</v>
      </c>
      <c r="G13" s="14">
        <v>200544</v>
      </c>
      <c r="H13" s="14">
        <v>97471</v>
      </c>
      <c r="I13" s="14">
        <v>69330</v>
      </c>
      <c r="J13" s="12">
        <f t="shared" si="2"/>
        <v>1080795</v>
      </c>
    </row>
    <row r="14" spans="1:10" ht="15.75">
      <c r="A14" s="15" t="s">
        <v>26</v>
      </c>
      <c r="B14" s="14">
        <v>101716</v>
      </c>
      <c r="C14" s="14">
        <v>77070</v>
      </c>
      <c r="D14" s="14">
        <v>138826</v>
      </c>
      <c r="E14" s="14">
        <v>158563</v>
      </c>
      <c r="F14" s="14">
        <v>86588</v>
      </c>
      <c r="G14" s="14">
        <v>153578</v>
      </c>
      <c r="H14" s="14">
        <v>75680</v>
      </c>
      <c r="I14" s="14">
        <v>57205</v>
      </c>
      <c r="J14" s="12">
        <f t="shared" si="2"/>
        <v>849226</v>
      </c>
    </row>
    <row r="15" spans="1:10" ht="15.75">
      <c r="A15" s="15" t="s">
        <v>27</v>
      </c>
      <c r="B15" s="14">
        <v>5305</v>
      </c>
      <c r="C15" s="14">
        <v>4432</v>
      </c>
      <c r="D15" s="14">
        <v>5862</v>
      </c>
      <c r="E15" s="14">
        <v>8035</v>
      </c>
      <c r="F15" s="14">
        <v>4912</v>
      </c>
      <c r="G15" s="14">
        <v>7761</v>
      </c>
      <c r="H15" s="14">
        <v>3895</v>
      </c>
      <c r="I15" s="14">
        <v>2308</v>
      </c>
      <c r="J15" s="12">
        <f t="shared" si="2"/>
        <v>42510</v>
      </c>
    </row>
    <row r="16" spans="1:10" ht="15.75">
      <c r="A16" s="16" t="s">
        <v>95</v>
      </c>
      <c r="B16" s="14">
        <f>B17+B18+B19</f>
        <v>1272</v>
      </c>
      <c r="C16" s="14">
        <f aca="true" t="shared" si="5" ref="C16:I16">C17+C18+C19</f>
        <v>1120</v>
      </c>
      <c r="D16" s="14">
        <f t="shared" si="5"/>
        <v>1328</v>
      </c>
      <c r="E16" s="14">
        <f t="shared" si="5"/>
        <v>1709</v>
      </c>
      <c r="F16" s="14">
        <f t="shared" si="5"/>
        <v>1329</v>
      </c>
      <c r="G16" s="14">
        <f t="shared" si="5"/>
        <v>1976</v>
      </c>
      <c r="H16" s="14">
        <f t="shared" si="5"/>
        <v>1066</v>
      </c>
      <c r="I16" s="14">
        <f t="shared" si="5"/>
        <v>620</v>
      </c>
      <c r="J16" s="12">
        <f t="shared" si="2"/>
        <v>10420</v>
      </c>
    </row>
    <row r="17" spans="1:10" ht="15.75">
      <c r="A17" s="15" t="s">
        <v>92</v>
      </c>
      <c r="B17" s="14">
        <v>1266</v>
      </c>
      <c r="C17" s="14">
        <v>1092</v>
      </c>
      <c r="D17" s="14">
        <v>1291</v>
      </c>
      <c r="E17" s="14">
        <v>1674</v>
      </c>
      <c r="F17" s="14">
        <v>1320</v>
      </c>
      <c r="G17" s="14">
        <v>1960</v>
      </c>
      <c r="H17" s="14">
        <v>1058</v>
      </c>
      <c r="I17" s="14">
        <v>615</v>
      </c>
      <c r="J17" s="12">
        <f t="shared" si="2"/>
        <v>10276</v>
      </c>
    </row>
    <row r="18" spans="1:10" ht="15.75">
      <c r="A18" s="15" t="s">
        <v>93</v>
      </c>
      <c r="B18" s="14">
        <v>6</v>
      </c>
      <c r="C18" s="14">
        <v>28</v>
      </c>
      <c r="D18" s="14">
        <v>37</v>
      </c>
      <c r="E18" s="14">
        <v>35</v>
      </c>
      <c r="F18" s="14">
        <v>9</v>
      </c>
      <c r="G18" s="14">
        <v>16</v>
      </c>
      <c r="H18" s="14">
        <v>8</v>
      </c>
      <c r="I18" s="14">
        <v>5</v>
      </c>
      <c r="J18" s="12">
        <f t="shared" si="2"/>
        <v>144</v>
      </c>
    </row>
    <row r="19" spans="1:10" ht="15.75">
      <c r="A19" s="15" t="s">
        <v>94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2">
        <f t="shared" si="2"/>
        <v>0</v>
      </c>
    </row>
    <row r="20" spans="1:10" ht="15.75">
      <c r="A20" s="17" t="s">
        <v>28</v>
      </c>
      <c r="B20" s="18">
        <f>B21+B22+B23</f>
        <v>167142</v>
      </c>
      <c r="C20" s="18">
        <f aca="true" t="shared" si="6" ref="C20:I20">C21+C22+C23</f>
        <v>110742</v>
      </c>
      <c r="D20" s="18">
        <f t="shared" si="6"/>
        <v>134697</v>
      </c>
      <c r="E20" s="18">
        <f t="shared" si="6"/>
        <v>200929</v>
      </c>
      <c r="F20" s="18">
        <f t="shared" si="6"/>
        <v>135099</v>
      </c>
      <c r="G20" s="18">
        <f t="shared" si="6"/>
        <v>228193</v>
      </c>
      <c r="H20" s="18">
        <f t="shared" si="6"/>
        <v>151231</v>
      </c>
      <c r="I20" s="18">
        <f t="shared" si="6"/>
        <v>85136</v>
      </c>
      <c r="J20" s="12">
        <f aca="true" t="shared" si="7" ref="J20:J26">SUM(B20:I20)</f>
        <v>1213169</v>
      </c>
    </row>
    <row r="21" spans="1:10" ht="18.75" customHeight="1">
      <c r="A21" s="13" t="s">
        <v>29</v>
      </c>
      <c r="B21" s="14">
        <v>100785</v>
      </c>
      <c r="C21" s="14">
        <v>72696</v>
      </c>
      <c r="D21" s="14">
        <v>89157</v>
      </c>
      <c r="E21" s="14">
        <v>133264</v>
      </c>
      <c r="F21" s="14">
        <v>87431</v>
      </c>
      <c r="G21" s="14">
        <v>144487</v>
      </c>
      <c r="H21" s="14">
        <v>91475</v>
      </c>
      <c r="I21" s="14">
        <v>51285</v>
      </c>
      <c r="J21" s="12">
        <f t="shared" si="7"/>
        <v>770580</v>
      </c>
    </row>
    <row r="22" spans="1:10" ht="18.75" customHeight="1">
      <c r="A22" s="13" t="s">
        <v>30</v>
      </c>
      <c r="B22" s="14">
        <v>63312</v>
      </c>
      <c r="C22" s="14">
        <v>36025</v>
      </c>
      <c r="D22" s="14">
        <v>43211</v>
      </c>
      <c r="E22" s="14">
        <v>64067</v>
      </c>
      <c r="F22" s="14">
        <v>45369</v>
      </c>
      <c r="G22" s="14">
        <v>79865</v>
      </c>
      <c r="H22" s="14">
        <v>57195</v>
      </c>
      <c r="I22" s="14">
        <v>32650</v>
      </c>
      <c r="J22" s="12">
        <f t="shared" si="7"/>
        <v>421694</v>
      </c>
    </row>
    <row r="23" spans="1:10" ht="18.75" customHeight="1">
      <c r="A23" s="13" t="s">
        <v>31</v>
      </c>
      <c r="B23" s="14">
        <v>3045</v>
      </c>
      <c r="C23" s="14">
        <v>2021</v>
      </c>
      <c r="D23" s="14">
        <v>2329</v>
      </c>
      <c r="E23" s="14">
        <v>3598</v>
      </c>
      <c r="F23" s="14">
        <v>2299</v>
      </c>
      <c r="G23" s="14">
        <v>3841</v>
      </c>
      <c r="H23" s="14">
        <v>2561</v>
      </c>
      <c r="I23" s="14">
        <v>1201</v>
      </c>
      <c r="J23" s="12">
        <f t="shared" si="7"/>
        <v>20895</v>
      </c>
    </row>
    <row r="24" spans="1:10" ht="18.75" customHeight="1">
      <c r="A24" s="17" t="s">
        <v>32</v>
      </c>
      <c r="B24" s="14">
        <f>B25+B26</f>
        <v>54475</v>
      </c>
      <c r="C24" s="14">
        <f aca="true" t="shared" si="8" ref="C24:I24">C25+C26</f>
        <v>46047</v>
      </c>
      <c r="D24" s="14">
        <f t="shared" si="8"/>
        <v>69902</v>
      </c>
      <c r="E24" s="14">
        <f t="shared" si="8"/>
        <v>95442</v>
      </c>
      <c r="F24" s="14">
        <f t="shared" si="8"/>
        <v>53580</v>
      </c>
      <c r="G24" s="14">
        <f t="shared" si="8"/>
        <v>73278</v>
      </c>
      <c r="H24" s="14">
        <f t="shared" si="8"/>
        <v>32990</v>
      </c>
      <c r="I24" s="14">
        <f t="shared" si="8"/>
        <v>16880</v>
      </c>
      <c r="J24" s="12">
        <f t="shared" si="7"/>
        <v>442594</v>
      </c>
    </row>
    <row r="25" spans="1:10" ht="18.75" customHeight="1">
      <c r="A25" s="13" t="s">
        <v>33</v>
      </c>
      <c r="B25" s="14">
        <v>34864</v>
      </c>
      <c r="C25" s="14">
        <v>29470</v>
      </c>
      <c r="D25" s="14">
        <v>44737</v>
      </c>
      <c r="E25" s="14">
        <v>61083</v>
      </c>
      <c r="F25" s="14">
        <v>34291</v>
      </c>
      <c r="G25" s="14">
        <v>46898</v>
      </c>
      <c r="H25" s="14">
        <v>21114</v>
      </c>
      <c r="I25" s="14">
        <v>10803</v>
      </c>
      <c r="J25" s="12">
        <f t="shared" si="7"/>
        <v>283260</v>
      </c>
    </row>
    <row r="26" spans="1:10" ht="18.75" customHeight="1">
      <c r="A26" s="13" t="s">
        <v>34</v>
      </c>
      <c r="B26" s="14">
        <v>19611</v>
      </c>
      <c r="C26" s="14">
        <v>16577</v>
      </c>
      <c r="D26" s="14">
        <v>25165</v>
      </c>
      <c r="E26" s="14">
        <v>34359</v>
      </c>
      <c r="F26" s="14">
        <v>19289</v>
      </c>
      <c r="G26" s="14">
        <v>26380</v>
      </c>
      <c r="H26" s="14">
        <v>11876</v>
      </c>
      <c r="I26" s="14">
        <v>6077</v>
      </c>
      <c r="J26" s="12">
        <f t="shared" si="7"/>
        <v>159334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0.9896</v>
      </c>
      <c r="C29" s="22">
        <v>0.9919</v>
      </c>
      <c r="D29" s="22">
        <v>1</v>
      </c>
      <c r="E29" s="22">
        <v>1</v>
      </c>
      <c r="F29" s="22">
        <v>1</v>
      </c>
      <c r="G29" s="22">
        <v>1</v>
      </c>
      <c r="H29" s="22">
        <v>0.9578</v>
      </c>
      <c r="I29" s="22">
        <v>0.9989</v>
      </c>
      <c r="J29" s="21"/>
    </row>
    <row r="30" spans="1:10" ht="18.75" customHeight="1">
      <c r="A30" s="17" t="s">
        <v>36</v>
      </c>
      <c r="B30" s="23">
        <v>0.81</v>
      </c>
      <c r="C30" s="23">
        <v>0.7268</v>
      </c>
      <c r="D30" s="23">
        <v>0.7795</v>
      </c>
      <c r="E30" s="23">
        <v>0.7645</v>
      </c>
      <c r="F30" s="23">
        <v>0.7208</v>
      </c>
      <c r="G30" s="23">
        <v>0.709</v>
      </c>
      <c r="H30" s="23">
        <v>0.6424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0.9696247656147916</v>
      </c>
      <c r="C32" s="23">
        <f aca="true" t="shared" si="9" ref="C32:I32">(((+C$8+C$20)*C$29)+(C$24*C$30))/C$7</f>
        <v>0.9592577481849907</v>
      </c>
      <c r="D32" s="23">
        <f t="shared" si="9"/>
        <v>0.9721020557763731</v>
      </c>
      <c r="E32" s="23">
        <f t="shared" si="9"/>
        <v>0.9682558685412856</v>
      </c>
      <c r="F32" s="23">
        <f t="shared" si="9"/>
        <v>0.965788320099528</v>
      </c>
      <c r="G32" s="23">
        <f t="shared" si="9"/>
        <v>0.9699399218468061</v>
      </c>
      <c r="H32" s="23">
        <f t="shared" si="9"/>
        <v>0.9305699997644701</v>
      </c>
      <c r="I32" s="23">
        <f t="shared" si="9"/>
        <v>0.9884590909269418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1.51688098332778</v>
      </c>
      <c r="C35" s="26">
        <f aca="true" t="shared" si="10" ref="C35:I35">C32*C34</f>
        <v>1.4755302682581526</v>
      </c>
      <c r="D35" s="26">
        <f t="shared" si="10"/>
        <v>1.5106465946764838</v>
      </c>
      <c r="E35" s="26">
        <f t="shared" si="10"/>
        <v>1.5038950150183248</v>
      </c>
      <c r="F35" s="26">
        <f t="shared" si="10"/>
        <v>1.4598856246624465</v>
      </c>
      <c r="G35" s="26">
        <f t="shared" si="10"/>
        <v>1.5367728121740796</v>
      </c>
      <c r="H35" s="26">
        <f t="shared" si="10"/>
        <v>1.689542891572372</v>
      </c>
      <c r="I35" s="26">
        <f t="shared" si="10"/>
        <v>1.898335684125192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742956.17</v>
      </c>
      <c r="C41" s="29">
        <f aca="true" t="shared" si="13" ref="C41:I41">+C42+C43</f>
        <v>551796.68</v>
      </c>
      <c r="D41" s="29">
        <f t="shared" si="13"/>
        <v>834620.16</v>
      </c>
      <c r="E41" s="29">
        <f t="shared" si="13"/>
        <v>1064840.38</v>
      </c>
      <c r="F41" s="29">
        <f t="shared" si="13"/>
        <v>638355.43</v>
      </c>
      <c r="G41" s="29">
        <f t="shared" si="13"/>
        <v>1090149.75</v>
      </c>
      <c r="H41" s="29">
        <f t="shared" si="13"/>
        <v>645603.06</v>
      </c>
      <c r="I41" s="29">
        <f t="shared" si="13"/>
        <v>483378.91</v>
      </c>
      <c r="J41" s="29">
        <f t="shared" si="12"/>
        <v>6051700.540000001</v>
      </c>
      <c r="L41" s="43"/>
      <c r="M41" s="43"/>
    </row>
    <row r="42" spans="1:10" ht="15.75">
      <c r="A42" s="17" t="s">
        <v>72</v>
      </c>
      <c r="B42" s="30">
        <f>ROUND(+B7*B35,2)</f>
        <v>742956.17</v>
      </c>
      <c r="C42" s="30">
        <f aca="true" t="shared" si="14" ref="C42:I42">ROUND(+C7*C35,2)</f>
        <v>551796.68</v>
      </c>
      <c r="D42" s="30">
        <f t="shared" si="14"/>
        <v>834620.16</v>
      </c>
      <c r="E42" s="30">
        <f t="shared" si="14"/>
        <v>1064840.38</v>
      </c>
      <c r="F42" s="30">
        <f t="shared" si="14"/>
        <v>638355.43</v>
      </c>
      <c r="G42" s="30">
        <f t="shared" si="14"/>
        <v>1090149.75</v>
      </c>
      <c r="H42" s="30">
        <f t="shared" si="14"/>
        <v>645603.06</v>
      </c>
      <c r="I42" s="30">
        <f t="shared" si="14"/>
        <v>483378.91</v>
      </c>
      <c r="J42" s="30">
        <f>SUM(B42:I42)</f>
        <v>6051700.540000001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-107497.96</v>
      </c>
      <c r="C45" s="31">
        <f t="shared" si="16"/>
        <v>-103100.08</v>
      </c>
      <c r="D45" s="31">
        <f t="shared" si="16"/>
        <v>-110327</v>
      </c>
      <c r="E45" s="31">
        <f t="shared" si="16"/>
        <v>-132665.73</v>
      </c>
      <c r="F45" s="31">
        <f t="shared" si="16"/>
        <v>-113050.86</v>
      </c>
      <c r="G45" s="31">
        <f t="shared" si="16"/>
        <v>-141904.43</v>
      </c>
      <c r="H45" s="31">
        <f t="shared" si="16"/>
        <v>-65652.57</v>
      </c>
      <c r="I45" s="31">
        <f t="shared" si="16"/>
        <v>-71452.7</v>
      </c>
      <c r="J45" s="31">
        <f t="shared" si="16"/>
        <v>-845651.33</v>
      </c>
      <c r="L45" s="43"/>
    </row>
    <row r="46" spans="1:12" ht="15.75">
      <c r="A46" s="17" t="s">
        <v>42</v>
      </c>
      <c r="B46" s="32">
        <f>B47+B48</f>
        <v>-102531</v>
      </c>
      <c r="C46" s="32">
        <f aca="true" t="shared" si="17" ref="C46:I46">C47+C48</f>
        <v>-97740</v>
      </c>
      <c r="D46" s="32">
        <f t="shared" si="17"/>
        <v>-107457</v>
      </c>
      <c r="E46" s="32">
        <f t="shared" si="17"/>
        <v>-126798</v>
      </c>
      <c r="F46" s="32">
        <f t="shared" si="17"/>
        <v>-111462</v>
      </c>
      <c r="G46" s="32">
        <f t="shared" si="17"/>
        <v>-132138</v>
      </c>
      <c r="H46" s="32">
        <f t="shared" si="17"/>
        <v>-59352</v>
      </c>
      <c r="I46" s="32">
        <f t="shared" si="17"/>
        <v>-69462</v>
      </c>
      <c r="J46" s="31">
        <f t="shared" si="12"/>
        <v>-806940</v>
      </c>
      <c r="L46" s="43"/>
    </row>
    <row r="47" spans="1:12" ht="15.75">
      <c r="A47" s="13" t="s">
        <v>67</v>
      </c>
      <c r="B47" s="20">
        <f aca="true" t="shared" si="18" ref="B47:I47">ROUND(-B9*$D$3,2)</f>
        <v>-102531</v>
      </c>
      <c r="C47" s="20">
        <f t="shared" si="18"/>
        <v>-97740</v>
      </c>
      <c r="D47" s="20">
        <f t="shared" si="18"/>
        <v>-107457</v>
      </c>
      <c r="E47" s="20">
        <f t="shared" si="18"/>
        <v>-126798</v>
      </c>
      <c r="F47" s="20">
        <f t="shared" si="18"/>
        <v>-111462</v>
      </c>
      <c r="G47" s="20">
        <f t="shared" si="18"/>
        <v>-132138</v>
      </c>
      <c r="H47" s="20">
        <f t="shared" si="18"/>
        <v>-59352</v>
      </c>
      <c r="I47" s="20">
        <f t="shared" si="18"/>
        <v>-69462</v>
      </c>
      <c r="J47" s="57">
        <f t="shared" si="12"/>
        <v>-806940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-4966.96</v>
      </c>
      <c r="C49" s="32">
        <f t="shared" si="20"/>
        <v>-5360.08</v>
      </c>
      <c r="D49" s="32">
        <f t="shared" si="20"/>
        <v>-2870</v>
      </c>
      <c r="E49" s="32">
        <f t="shared" si="20"/>
        <v>-5867.73</v>
      </c>
      <c r="F49" s="32">
        <f t="shared" si="20"/>
        <v>-1588.86</v>
      </c>
      <c r="G49" s="32">
        <f t="shared" si="20"/>
        <v>-9766.43</v>
      </c>
      <c r="H49" s="32">
        <f t="shared" si="20"/>
        <v>-6300.57</v>
      </c>
      <c r="I49" s="32">
        <f t="shared" si="20"/>
        <v>-1990.7</v>
      </c>
      <c r="J49" s="32">
        <f t="shared" si="20"/>
        <v>-38711.33</v>
      </c>
      <c r="L49" s="50"/>
    </row>
    <row r="50" spans="1:10" ht="15.75">
      <c r="A50" s="13" t="s">
        <v>60</v>
      </c>
      <c r="B50" s="27">
        <v>-4966.96</v>
      </c>
      <c r="C50" s="27">
        <v>-5360.08</v>
      </c>
      <c r="D50" s="27">
        <v>-2870</v>
      </c>
      <c r="E50" s="27">
        <v>-5867.73</v>
      </c>
      <c r="F50" s="27">
        <v>-1588.86</v>
      </c>
      <c r="G50" s="27">
        <v>-9766.43</v>
      </c>
      <c r="H50" s="27">
        <v>-6300.57</v>
      </c>
      <c r="I50" s="27">
        <v>-1990.7</v>
      </c>
      <c r="J50" s="27">
        <f t="shared" si="12"/>
        <v>-38711.33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635458.2100000001</v>
      </c>
      <c r="C57" s="35">
        <f t="shared" si="21"/>
        <v>448696.60000000003</v>
      </c>
      <c r="D57" s="35">
        <f t="shared" si="21"/>
        <v>724293.16</v>
      </c>
      <c r="E57" s="35">
        <f t="shared" si="21"/>
        <v>932174.6499999999</v>
      </c>
      <c r="F57" s="35">
        <f t="shared" si="21"/>
        <v>525304.5700000001</v>
      </c>
      <c r="G57" s="35">
        <f t="shared" si="21"/>
        <v>948245.3200000001</v>
      </c>
      <c r="H57" s="35">
        <f t="shared" si="21"/>
        <v>579950.49</v>
      </c>
      <c r="I57" s="35">
        <f t="shared" si="21"/>
        <v>411926.20999999996</v>
      </c>
      <c r="J57" s="35">
        <f>SUM(B57:I57)</f>
        <v>5206049.210000001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5206049.21</v>
      </c>
      <c r="L60" s="43"/>
    </row>
    <row r="61" spans="1:10" ht="17.25" customHeight="1">
      <c r="A61" s="17" t="s">
        <v>46</v>
      </c>
      <c r="B61" s="45">
        <v>109409.37</v>
      </c>
      <c r="C61" s="45">
        <v>96960.67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206370.03999999998</v>
      </c>
    </row>
    <row r="62" spans="1:10" ht="17.25" customHeight="1">
      <c r="A62" s="17" t="s">
        <v>52</v>
      </c>
      <c r="B62" s="45">
        <v>340692.13</v>
      </c>
      <c r="C62" s="45">
        <v>248231.53</v>
      </c>
      <c r="D62" s="44">
        <v>0</v>
      </c>
      <c r="E62" s="45">
        <v>184502.42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773426.0800000001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-30361.28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-30361.28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152184.5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152184.5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36538.92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36538.92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41421.52</v>
      </c>
      <c r="E66" s="44">
        <v>0</v>
      </c>
      <c r="F66" s="45">
        <v>66766.2</v>
      </c>
      <c r="G66" s="44">
        <v>0</v>
      </c>
      <c r="H66" s="44">
        <v>0</v>
      </c>
      <c r="I66" s="44">
        <v>0</v>
      </c>
      <c r="J66" s="35">
        <f t="shared" si="22"/>
        <v>108187.72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32">
        <v>-21475.19</v>
      </c>
      <c r="F67" s="44">
        <v>0</v>
      </c>
      <c r="G67" s="44">
        <v>0</v>
      </c>
      <c r="H67" s="44">
        <v>0</v>
      </c>
      <c r="I67" s="44">
        <v>0</v>
      </c>
      <c r="J67" s="32">
        <f t="shared" si="22"/>
        <v>-21475.19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99678.42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99678.42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12190.61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12190.61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235484.09</v>
      </c>
      <c r="G70" s="44">
        <v>0</v>
      </c>
      <c r="H70" s="44">
        <v>0</v>
      </c>
      <c r="I70" s="44">
        <v>0</v>
      </c>
      <c r="J70" s="35">
        <f t="shared" si="22"/>
        <v>235484.09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179398.22</v>
      </c>
      <c r="H71" s="45">
        <v>256716.64</v>
      </c>
      <c r="I71" s="44">
        <v>0</v>
      </c>
      <c r="J71" s="32">
        <f t="shared" si="22"/>
        <v>436114.86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219703.54</v>
      </c>
      <c r="H72" s="44">
        <v>0</v>
      </c>
      <c r="I72" s="44">
        <v>0</v>
      </c>
      <c r="J72" s="35">
        <f t="shared" si="22"/>
        <v>219703.54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101134.58</v>
      </c>
      <c r="J73" s="32">
        <f t="shared" si="22"/>
        <v>101134.58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139827.57</v>
      </c>
      <c r="J74" s="35">
        <f t="shared" si="22"/>
        <v>139827.57</v>
      </c>
    </row>
    <row r="75" spans="1:10" ht="17.25" customHeight="1">
      <c r="A75" s="41" t="s">
        <v>65</v>
      </c>
      <c r="B75" s="39">
        <v>185356.72</v>
      </c>
      <c r="C75" s="39">
        <v>103504.4</v>
      </c>
      <c r="D75" s="39">
        <v>524509.5</v>
      </c>
      <c r="E75" s="39">
        <v>657278.39</v>
      </c>
      <c r="F75" s="39">
        <v>223054.27</v>
      </c>
      <c r="G75" s="39">
        <v>549143.56</v>
      </c>
      <c r="H75" s="39">
        <v>323233.85</v>
      </c>
      <c r="I75" s="39">
        <v>170964.06</v>
      </c>
      <c r="J75" s="39">
        <f>SUM(B75:I75)</f>
        <v>2737044.75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1.6117486302060575</v>
      </c>
      <c r="C79" s="55">
        <v>1.561965295683274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1.4957431749241659</v>
      </c>
      <c r="C80" s="55">
        <v>1.4456014270234465</v>
      </c>
      <c r="D80" s="55"/>
      <c r="E80" s="55">
        <v>1.53507054889487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1.4139273657682945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1.4865430352227582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1.8474536028371051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1.705758161822013</v>
      </c>
      <c r="E84" s="55">
        <v>0</v>
      </c>
      <c r="F84" s="55">
        <v>1.5071366582667403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1.4815674434632091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1.4794561342294097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1.4660360763267741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1.4502277328353401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1.4775909111836447</v>
      </c>
      <c r="H89" s="55">
        <v>1.6895428886963941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1.6190914514329628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1.8565238710780179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1.9226415609901506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2014-02-04T19:17:44Z</dcterms:modified>
  <cp:category/>
  <cp:version/>
  <cp:contentType/>
  <cp:contentStatus/>
</cp:coreProperties>
</file>