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<sst xmlns="http://schemas.openxmlformats.org/spreadsheetml/2006/main" count="98" uniqueCount="98">
  <si>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</si>
  <si>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</si>
  <si>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</si>
  <si>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</si>
  <si>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</si>
  <si>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</si>
  <si>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</si>
  <si>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</si>
  <si>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</si>
  <si>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</si>
  <si>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</si>
  <si>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</si>
  <si>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</si>
  <si>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</si>
  <si>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</si>
  <si>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</si>
  <si>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</si>
  <si>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</si>
  <si>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</si>
  <si>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</si>
  <si>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</si>
  <si>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</si>
  <si>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</si>
  <si>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</si>
  <si>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</si>
  <si>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</si>
  <si>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</si>
  <si>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</si>
  <si>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</si>
  <si>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</si>
  <si>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</si>
  <si>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</si>
  <si>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</si>
  <si>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</si>
  <si>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</si>
  <si>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</si>
  <si>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</si>
  <si>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</si>
  <si>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</si>
  <si>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</si>
  <si>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</si>
  <si>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</si>
  <si>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</si>
  <si>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</si>
  <si>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</si>
  <si>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</si>
  <si>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</si>
  <si>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</si>
  <si>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</si>
  <si>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</si>
  <si>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</si>
  <si>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</si>
  <si>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</si>
  <si>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</si>
  <si>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</si>
  <si>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</si>
  <si>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</si>
  <si>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</si>
  <si>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</si>
  <si>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</si>
  <si>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</si>
  <si>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</si>
  <si>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</si>
  <si>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</si>
  <si>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</si>
  <si>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</si>
  <si>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</si>
  <si>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</si>
  <si>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</si>
  <si>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</si>
  <si>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</si>
  <si>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</si>
  <si>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</si>
  <si>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</si>
  <si>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</si>
  <si>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</si>
  <si>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</si>
  <si>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</si>
  <si>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</si>
  <si>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</si>
  <si>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</si>
  <si>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</si>
  <si>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</si>
  <si>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</si>
  <si>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</si>
  <si>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</si>
  <si>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</si>
  <si>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</si>
  <si>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</si>
  <si>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</si>
  <si>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</si>
  <si>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</si>
  <si>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</si>
  <si>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</si>
  <si>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</si>
  <si>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</si>
  <si>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</si>
  <si>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20/05/14 - VENCIMENTO 27/05/14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</si>
</sst>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1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4" t="s">
        <v>18</v>
      </c>
      <c r="B4" s="64" t="s">
        <v>19</v>
      </c>
      <c r="C4" s="64"/>
      <c r="D4" s="64"/>
      <c r="E4" s="64"/>
      <c r="F4" s="64"/>
      <c r="G4" s="64"/>
      <c r="H4" s="64"/>
      <c r="I4" s="64"/>
      <c r="J4" s="65" t="s">
        <v>20</v>
      </c>
    </row>
    <row r="5" spans="1:10" ht="38.25">
      <c r="A5" s="64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4"/>
    </row>
    <row r="6" spans="1:10" ht="15.75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4"/>
    </row>
    <row r="7" spans="1:12" ht="15.75">
      <c r="A7" s="9" t="s">
        <v>21</v>
      </c>
      <c r="B7" s="10">
        <f>B8+B20+B24</f>
        <v>548177</v>
      </c>
      <c r="C7" s="10">
        <f aca="true" t="shared" si="0" ref="C7:I7">C8+C20+C24</f>
        <v>418823</v>
      </c>
      <c r="D7" s="10">
        <f t="shared" si="0"/>
        <v>592031</v>
      </c>
      <c r="E7" s="10">
        <f t="shared" si="0"/>
        <v>751928</v>
      </c>
      <c r="F7" s="10">
        <f t="shared" si="0"/>
        <v>456930</v>
      </c>
      <c r="G7" s="10">
        <f t="shared" si="0"/>
        <v>710719</v>
      </c>
      <c r="H7" s="10">
        <f t="shared" si="0"/>
        <v>382229</v>
      </c>
      <c r="I7" s="10">
        <f t="shared" si="0"/>
        <v>276636</v>
      </c>
      <c r="J7" s="10">
        <f>+J8+J20+J24</f>
        <v>4137473</v>
      </c>
      <c r="L7" s="42"/>
    </row>
    <row r="8" spans="1:10" ht="15.75">
      <c r="A8" s="11" t="s">
        <v>96</v>
      </c>
      <c r="B8" s="12">
        <f>+B9+B12+B16</f>
        <v>340894</v>
      </c>
      <c r="C8" s="12">
        <f aca="true" t="shared" si="1" ref="C8:I8">+C9+C12+C16</f>
        <v>260066</v>
      </c>
      <c r="D8" s="12">
        <f t="shared" si="1"/>
        <v>388031</v>
      </c>
      <c r="E8" s="12">
        <f t="shared" si="1"/>
        <v>456591</v>
      </c>
      <c r="F8" s="12">
        <f t="shared" si="1"/>
        <v>271777</v>
      </c>
      <c r="G8" s="12">
        <f t="shared" si="1"/>
        <v>435425</v>
      </c>
      <c r="H8" s="12">
        <f t="shared" si="1"/>
        <v>219130</v>
      </c>
      <c r="I8" s="12">
        <f t="shared" si="1"/>
        <v>178911</v>
      </c>
      <c r="J8" s="12">
        <f>SUM(B8:I8)</f>
        <v>2550825</v>
      </c>
    </row>
    <row r="9" spans="1:10" ht="15.75">
      <c r="A9" s="13" t="s">
        <v>22</v>
      </c>
      <c r="B9" s="14">
        <v>34515</v>
      </c>
      <c r="C9" s="14">
        <v>33075</v>
      </c>
      <c r="D9" s="14">
        <v>35137</v>
      </c>
      <c r="E9" s="14">
        <v>40668</v>
      </c>
      <c r="F9" s="14">
        <v>35285</v>
      </c>
      <c r="G9" s="14">
        <v>41640</v>
      </c>
      <c r="H9" s="14">
        <v>18958</v>
      </c>
      <c r="I9" s="14">
        <v>23003</v>
      </c>
      <c r="J9" s="12">
        <f aca="true" t="shared" si="2" ref="J9:J19">SUM(B9:I9)</f>
        <v>262281</v>
      </c>
    </row>
    <row r="10" spans="1:10" ht="15.75">
      <c r="A10" s="15" t="s">
        <v>23</v>
      </c>
      <c r="B10" s="14">
        <f>+B9-B11</f>
        <v>34515</v>
      </c>
      <c r="C10" s="14">
        <f aca="true" t="shared" si="3" ref="C10:I10">+C9-C11</f>
        <v>33075</v>
      </c>
      <c r="D10" s="14">
        <f t="shared" si="3"/>
        <v>35137</v>
      </c>
      <c r="E10" s="14">
        <f t="shared" si="3"/>
        <v>40668</v>
      </c>
      <c r="F10" s="14">
        <f t="shared" si="3"/>
        <v>35285</v>
      </c>
      <c r="G10" s="14">
        <f t="shared" si="3"/>
        <v>41640</v>
      </c>
      <c r="H10" s="14">
        <f t="shared" si="3"/>
        <v>18958</v>
      </c>
      <c r="I10" s="14">
        <f t="shared" si="3"/>
        <v>23003</v>
      </c>
      <c r="J10" s="12">
        <f t="shared" si="2"/>
        <v>262281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298973</v>
      </c>
      <c r="C12" s="14">
        <f aca="true" t="shared" si="4" ref="C12:I12">C13+C14+C15</f>
        <v>220876</v>
      </c>
      <c r="D12" s="14">
        <f t="shared" si="4"/>
        <v>345429</v>
      </c>
      <c r="E12" s="14">
        <f t="shared" si="4"/>
        <v>405015</v>
      </c>
      <c r="F12" s="14">
        <f t="shared" si="4"/>
        <v>230323</v>
      </c>
      <c r="G12" s="14">
        <f t="shared" si="4"/>
        <v>385472</v>
      </c>
      <c r="H12" s="14">
        <f t="shared" si="4"/>
        <v>195799</v>
      </c>
      <c r="I12" s="14">
        <f t="shared" si="4"/>
        <v>153053</v>
      </c>
      <c r="J12" s="12">
        <f t="shared" si="2"/>
        <v>2234940</v>
      </c>
    </row>
    <row r="13" spans="1:10" ht="15.75">
      <c r="A13" s="15" t="s">
        <v>25</v>
      </c>
      <c r="B13" s="14">
        <v>133229</v>
      </c>
      <c r="C13" s="14">
        <v>100954</v>
      </c>
      <c r="D13" s="14">
        <v>154930</v>
      </c>
      <c r="E13" s="14">
        <v>184301</v>
      </c>
      <c r="F13" s="14">
        <v>109372</v>
      </c>
      <c r="G13" s="14">
        <v>179446</v>
      </c>
      <c r="H13" s="14">
        <v>89673</v>
      </c>
      <c r="I13" s="14">
        <v>70014</v>
      </c>
      <c r="J13" s="12">
        <f t="shared" si="2"/>
        <v>1021919</v>
      </c>
    </row>
    <row r="14" spans="1:10" ht="15.75">
      <c r="A14" s="15" t="s">
        <v>26</v>
      </c>
      <c r="B14" s="14">
        <v>134374</v>
      </c>
      <c r="C14" s="14">
        <v>93402</v>
      </c>
      <c r="D14" s="14">
        <v>154611</v>
      </c>
      <c r="E14" s="14">
        <v>174645</v>
      </c>
      <c r="F14" s="14">
        <v>96051</v>
      </c>
      <c r="G14" s="14">
        <v>167482</v>
      </c>
      <c r="H14" s="14">
        <v>85914</v>
      </c>
      <c r="I14" s="14">
        <v>69477</v>
      </c>
      <c r="J14" s="12">
        <f t="shared" si="2"/>
        <v>975956</v>
      </c>
    </row>
    <row r="15" spans="1:10" ht="15.75">
      <c r="A15" s="15" t="s">
        <v>27</v>
      </c>
      <c r="B15" s="14">
        <v>31370</v>
      </c>
      <c r="C15" s="14">
        <v>26520</v>
      </c>
      <c r="D15" s="14">
        <v>35888</v>
      </c>
      <c r="E15" s="14">
        <v>46069</v>
      </c>
      <c r="F15" s="14">
        <v>24900</v>
      </c>
      <c r="G15" s="14">
        <v>38544</v>
      </c>
      <c r="H15" s="14">
        <v>20212</v>
      </c>
      <c r="I15" s="14">
        <v>13562</v>
      </c>
      <c r="J15" s="12">
        <f t="shared" si="2"/>
        <v>237065</v>
      </c>
    </row>
    <row r="16" spans="1:10" ht="15.75">
      <c r="A16" s="16" t="s">
        <v>95</v>
      </c>
      <c r="B16" s="14">
        <f>B17+B18+B19</f>
        <v>7406</v>
      </c>
      <c r="C16" s="14">
        <f aca="true" t="shared" si="5" ref="C16:I16">C17+C18+C19</f>
        <v>6115</v>
      </c>
      <c r="D16" s="14">
        <f t="shared" si="5"/>
        <v>7465</v>
      </c>
      <c r="E16" s="14">
        <f t="shared" si="5"/>
        <v>10908</v>
      </c>
      <c r="F16" s="14">
        <f t="shared" si="5"/>
        <v>6169</v>
      </c>
      <c r="G16" s="14">
        <f t="shared" si="5"/>
        <v>8313</v>
      </c>
      <c r="H16" s="14">
        <f t="shared" si="5"/>
        <v>4373</v>
      </c>
      <c r="I16" s="14">
        <f t="shared" si="5"/>
        <v>2855</v>
      </c>
      <c r="J16" s="12">
        <f t="shared" si="2"/>
        <v>53604</v>
      </c>
    </row>
    <row r="17" spans="1:10" ht="15.75">
      <c r="A17" s="15" t="s">
        <v>92</v>
      </c>
      <c r="B17" s="14">
        <v>2686</v>
      </c>
      <c r="C17" s="14">
        <v>2321</v>
      </c>
      <c r="D17" s="14">
        <v>2560</v>
      </c>
      <c r="E17" s="14">
        <v>3936</v>
      </c>
      <c r="F17" s="14">
        <v>2369</v>
      </c>
      <c r="G17" s="14">
        <v>3409</v>
      </c>
      <c r="H17" s="14">
        <v>1909</v>
      </c>
      <c r="I17" s="14">
        <v>1268</v>
      </c>
      <c r="J17" s="12">
        <f t="shared" si="2"/>
        <v>20458</v>
      </c>
    </row>
    <row r="18" spans="1:10" ht="15.75">
      <c r="A18" s="15" t="s">
        <v>93</v>
      </c>
      <c r="B18" s="14">
        <v>143</v>
      </c>
      <c r="C18" s="14">
        <v>114</v>
      </c>
      <c r="D18" s="14">
        <v>205</v>
      </c>
      <c r="E18" s="14">
        <v>228</v>
      </c>
      <c r="F18" s="14">
        <v>165</v>
      </c>
      <c r="G18" s="14">
        <v>247</v>
      </c>
      <c r="H18" s="14">
        <v>102</v>
      </c>
      <c r="I18" s="14">
        <v>79</v>
      </c>
      <c r="J18" s="12">
        <f t="shared" si="2"/>
        <v>1283</v>
      </c>
    </row>
    <row r="19" spans="1:10" ht="15.75">
      <c r="A19" s="15" t="s">
        <v>94</v>
      </c>
      <c r="B19" s="14">
        <v>4577</v>
      </c>
      <c r="C19" s="14">
        <v>3680</v>
      </c>
      <c r="D19" s="14">
        <v>4700</v>
      </c>
      <c r="E19" s="14">
        <v>6744</v>
      </c>
      <c r="F19" s="14">
        <v>3635</v>
      </c>
      <c r="G19" s="14">
        <v>4657</v>
      </c>
      <c r="H19" s="14">
        <v>2362</v>
      </c>
      <c r="I19" s="14">
        <v>1508</v>
      </c>
      <c r="J19" s="12">
        <f t="shared" si="2"/>
        <v>31863</v>
      </c>
    </row>
    <row r="20" spans="1:10" ht="15.75">
      <c r="A20" s="17" t="s">
        <v>28</v>
      </c>
      <c r="B20" s="18">
        <f>B21+B22+B23</f>
        <v>144824</v>
      </c>
      <c r="C20" s="18">
        <f aca="true" t="shared" si="6" ref="C20:I20">C21+C22+C23</f>
        <v>108342</v>
      </c>
      <c r="D20" s="18">
        <f t="shared" si="6"/>
        <v>129788</v>
      </c>
      <c r="E20" s="18">
        <f t="shared" si="6"/>
        <v>194143</v>
      </c>
      <c r="F20" s="18">
        <f t="shared" si="6"/>
        <v>126704</v>
      </c>
      <c r="G20" s="18">
        <f t="shared" si="6"/>
        <v>197644</v>
      </c>
      <c r="H20" s="18">
        <f t="shared" si="6"/>
        <v>128095</v>
      </c>
      <c r="I20" s="18">
        <f t="shared" si="6"/>
        <v>79087</v>
      </c>
      <c r="J20" s="12">
        <f aca="true" t="shared" si="7" ref="J20:J26">SUM(B20:I20)</f>
        <v>1108627</v>
      </c>
    </row>
    <row r="21" spans="1:10" ht="18.75" customHeight="1">
      <c r="A21" s="13" t="s">
        <v>29</v>
      </c>
      <c r="B21" s="14">
        <v>74882</v>
      </c>
      <c r="C21" s="14">
        <v>59964</v>
      </c>
      <c r="D21" s="14">
        <v>71553</v>
      </c>
      <c r="E21" s="14">
        <v>106428</v>
      </c>
      <c r="F21" s="14">
        <v>71113</v>
      </c>
      <c r="G21" s="14">
        <v>107715</v>
      </c>
      <c r="H21" s="14">
        <v>66451</v>
      </c>
      <c r="I21" s="14">
        <v>41663</v>
      </c>
      <c r="J21" s="12">
        <f t="shared" si="7"/>
        <v>599769</v>
      </c>
    </row>
    <row r="22" spans="1:10" ht="18.75" customHeight="1">
      <c r="A22" s="13" t="s">
        <v>30</v>
      </c>
      <c r="B22" s="14">
        <v>56684</v>
      </c>
      <c r="C22" s="14">
        <v>37579</v>
      </c>
      <c r="D22" s="14">
        <v>45252</v>
      </c>
      <c r="E22" s="14">
        <v>67576</v>
      </c>
      <c r="F22" s="14">
        <v>44530</v>
      </c>
      <c r="G22" s="14">
        <v>72278</v>
      </c>
      <c r="H22" s="14">
        <v>50417</v>
      </c>
      <c r="I22" s="14">
        <v>31697</v>
      </c>
      <c r="J22" s="12">
        <f t="shared" si="7"/>
        <v>406013</v>
      </c>
    </row>
    <row r="23" spans="1:10" ht="18.75" customHeight="1">
      <c r="A23" s="13" t="s">
        <v>31</v>
      </c>
      <c r="B23" s="14">
        <v>13258</v>
      </c>
      <c r="C23" s="14">
        <v>10799</v>
      </c>
      <c r="D23" s="14">
        <v>12983</v>
      </c>
      <c r="E23" s="14">
        <v>20139</v>
      </c>
      <c r="F23" s="14">
        <v>11061</v>
      </c>
      <c r="G23" s="14">
        <v>17651</v>
      </c>
      <c r="H23" s="14">
        <v>11227</v>
      </c>
      <c r="I23" s="14">
        <v>5727</v>
      </c>
      <c r="J23" s="12">
        <f t="shared" si="7"/>
        <v>102845</v>
      </c>
    </row>
    <row r="24" spans="1:10" ht="18.75" customHeight="1">
      <c r="A24" s="17" t="s">
        <v>32</v>
      </c>
      <c r="B24" s="14">
        <f>B25+B26</f>
        <v>62459</v>
      </c>
      <c r="C24" s="14">
        <f aca="true" t="shared" si="8" ref="C24:I24">C25+C26</f>
        <v>50415</v>
      </c>
      <c r="D24" s="14">
        <f t="shared" si="8"/>
        <v>74212</v>
      </c>
      <c r="E24" s="14">
        <f t="shared" si="8"/>
        <v>101194</v>
      </c>
      <c r="F24" s="14">
        <f t="shared" si="8"/>
        <v>58449</v>
      </c>
      <c r="G24" s="14">
        <f t="shared" si="8"/>
        <v>77650</v>
      </c>
      <c r="H24" s="14">
        <f t="shared" si="8"/>
        <v>35004</v>
      </c>
      <c r="I24" s="14">
        <f t="shared" si="8"/>
        <v>18638</v>
      </c>
      <c r="J24" s="12">
        <f t="shared" si="7"/>
        <v>478021</v>
      </c>
    </row>
    <row r="25" spans="1:10" ht="18.75" customHeight="1">
      <c r="A25" s="13" t="s">
        <v>33</v>
      </c>
      <c r="B25" s="14">
        <v>39974</v>
      </c>
      <c r="C25" s="14">
        <v>32266</v>
      </c>
      <c r="D25" s="14">
        <v>47496</v>
      </c>
      <c r="E25" s="14">
        <v>64764</v>
      </c>
      <c r="F25" s="14">
        <v>37407</v>
      </c>
      <c r="G25" s="14">
        <v>49696</v>
      </c>
      <c r="H25" s="14">
        <v>22403</v>
      </c>
      <c r="I25" s="14">
        <v>11928</v>
      </c>
      <c r="J25" s="12">
        <f t="shared" si="7"/>
        <v>305934</v>
      </c>
    </row>
    <row r="26" spans="1:10" ht="18.75" customHeight="1">
      <c r="A26" s="13" t="s">
        <v>34</v>
      </c>
      <c r="B26" s="14">
        <v>22485</v>
      </c>
      <c r="C26" s="14">
        <v>18149</v>
      </c>
      <c r="D26" s="14">
        <v>26716</v>
      </c>
      <c r="E26" s="14">
        <v>36430</v>
      </c>
      <c r="F26" s="14">
        <v>21042</v>
      </c>
      <c r="G26" s="14">
        <v>27954</v>
      </c>
      <c r="H26" s="14">
        <v>12601</v>
      </c>
      <c r="I26" s="14">
        <v>6710</v>
      </c>
      <c r="J26" s="12">
        <f t="shared" si="7"/>
        <v>172087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0.9569022883119869</v>
      </c>
      <c r="C32" s="23">
        <f aca="true" t="shared" si="9" ref="C32:I32">(((+C$8+C$20)*C$29)+(C$24*C$30))/C$7</f>
        <v>0.9546373126595243</v>
      </c>
      <c r="D32" s="23">
        <f t="shared" si="9"/>
        <v>0.9711440745501503</v>
      </c>
      <c r="E32" s="23">
        <f t="shared" si="9"/>
        <v>0.9631645016544137</v>
      </c>
      <c r="F32" s="23">
        <f t="shared" si="9"/>
        <v>0.9633646431619723</v>
      </c>
      <c r="G32" s="23">
        <f t="shared" si="9"/>
        <v>0.9662400329806858</v>
      </c>
      <c r="H32" s="23">
        <f t="shared" si="9"/>
        <v>0.9104537949763101</v>
      </c>
      <c r="I32" s="23">
        <f t="shared" si="9"/>
        <v>0.9803194551685248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1.4969779398352723</v>
      </c>
      <c r="C35" s="26">
        <f aca="true" t="shared" si="10" ref="C35:I35">C32*C34</f>
        <v>1.4684231143328803</v>
      </c>
      <c r="D35" s="26">
        <f t="shared" si="10"/>
        <v>1.5091578918509336</v>
      </c>
      <c r="E35" s="26">
        <f t="shared" si="10"/>
        <v>1.4959871039696353</v>
      </c>
      <c r="F35" s="26">
        <f t="shared" si="10"/>
        <v>1.4562219946036374</v>
      </c>
      <c r="G35" s="26">
        <f t="shared" si="10"/>
        <v>1.5309107082545987</v>
      </c>
      <c r="H35" s="26">
        <f t="shared" si="10"/>
        <v>1.6530199101589886</v>
      </c>
      <c r="I35" s="26">
        <f t="shared" si="10"/>
        <v>1.882703513651152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820608.88</v>
      </c>
      <c r="C41" s="29">
        <f aca="true" t="shared" si="13" ref="C41:I41">+C42+C43</f>
        <v>615009.37</v>
      </c>
      <c r="D41" s="29">
        <f t="shared" si="13"/>
        <v>893468.26</v>
      </c>
      <c r="E41" s="29">
        <f t="shared" si="13"/>
        <v>1124874.59</v>
      </c>
      <c r="F41" s="29">
        <f t="shared" si="13"/>
        <v>665391.52</v>
      </c>
      <c r="G41" s="29">
        <f t="shared" si="13"/>
        <v>1088047.33</v>
      </c>
      <c r="H41" s="29">
        <f t="shared" si="13"/>
        <v>631832.15</v>
      </c>
      <c r="I41" s="29">
        <f t="shared" si="13"/>
        <v>520823.57</v>
      </c>
      <c r="J41" s="29">
        <f t="shared" si="12"/>
        <v>6360055.67</v>
      </c>
      <c r="L41" s="43"/>
      <c r="M41" s="43"/>
    </row>
    <row r="42" spans="1:10" ht="15.75">
      <c r="A42" s="17" t="s">
        <v>72</v>
      </c>
      <c r="B42" s="30">
        <f>ROUND(+B7*B35,2)</f>
        <v>820608.88</v>
      </c>
      <c r="C42" s="30">
        <f aca="true" t="shared" si="14" ref="C42:I42">ROUND(+C7*C35,2)</f>
        <v>615009.37</v>
      </c>
      <c r="D42" s="30">
        <f t="shared" si="14"/>
        <v>893468.26</v>
      </c>
      <c r="E42" s="30">
        <f t="shared" si="14"/>
        <v>1124874.59</v>
      </c>
      <c r="F42" s="30">
        <f t="shared" si="14"/>
        <v>665391.52</v>
      </c>
      <c r="G42" s="30">
        <f t="shared" si="14"/>
        <v>1088047.33</v>
      </c>
      <c r="H42" s="30">
        <f t="shared" si="14"/>
        <v>631832.15</v>
      </c>
      <c r="I42" s="30">
        <f t="shared" si="14"/>
        <v>520823.57</v>
      </c>
      <c r="J42" s="30">
        <f>SUM(B42:I42)</f>
        <v>6360055.67</v>
      </c>
    </row>
    <row r="43" spans="1:10" ht="15.75">
      <c r="A43" s="17" t="s">
        <v>41</v>
      </c>
      <c r="B43" s="56">
        <f>+B37</f>
        <v>0</v>
      </c>
      <c r="C43" s="56">
        <f aca="true" t="shared" si="15" ref="C43:I43">+C37</f>
        <v>0</v>
      </c>
      <c r="D43" s="56">
        <f t="shared" si="15"/>
        <v>0</v>
      </c>
      <c r="E43" s="56">
        <f t="shared" si="15"/>
        <v>0</v>
      </c>
      <c r="F43" s="56">
        <f t="shared" si="15"/>
        <v>0</v>
      </c>
      <c r="G43" s="56">
        <f t="shared" si="15"/>
        <v>0</v>
      </c>
      <c r="H43" s="56">
        <f t="shared" si="15"/>
        <v>0</v>
      </c>
      <c r="I43" s="56">
        <f t="shared" si="15"/>
        <v>0</v>
      </c>
      <c r="J43" s="56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-103626</v>
      </c>
      <c r="C45" s="31">
        <f t="shared" si="16"/>
        <v>-99333</v>
      </c>
      <c r="D45" s="31">
        <f t="shared" si="16"/>
        <v>-105411</v>
      </c>
      <c r="E45" s="31">
        <f t="shared" si="16"/>
        <v>-122004</v>
      </c>
      <c r="F45" s="31">
        <f t="shared" si="16"/>
        <v>-105855</v>
      </c>
      <c r="G45" s="31">
        <f t="shared" si="16"/>
        <v>-125055</v>
      </c>
      <c r="H45" s="31">
        <f t="shared" si="16"/>
        <v>-57009</v>
      </c>
      <c r="I45" s="31">
        <f t="shared" si="16"/>
        <v>-69009</v>
      </c>
      <c r="J45" s="31">
        <f t="shared" si="16"/>
        <v>-787302</v>
      </c>
      <c r="L45" s="43"/>
    </row>
    <row r="46" spans="1:12" ht="15.75">
      <c r="A46" s="17" t="s">
        <v>42</v>
      </c>
      <c r="B46" s="32">
        <f>B47+B48</f>
        <v>-103545</v>
      </c>
      <c r="C46" s="32">
        <f aca="true" t="shared" si="17" ref="C46:I46">C47+C48</f>
        <v>-99225</v>
      </c>
      <c r="D46" s="32">
        <f t="shared" si="17"/>
        <v>-105411</v>
      </c>
      <c r="E46" s="32">
        <f t="shared" si="17"/>
        <v>-122004</v>
      </c>
      <c r="F46" s="32">
        <f t="shared" si="17"/>
        <v>-105855</v>
      </c>
      <c r="G46" s="32">
        <f t="shared" si="17"/>
        <v>-124920</v>
      </c>
      <c r="H46" s="32">
        <f t="shared" si="17"/>
        <v>-56874</v>
      </c>
      <c r="I46" s="32">
        <f t="shared" si="17"/>
        <v>-69009</v>
      </c>
      <c r="J46" s="31">
        <f t="shared" si="12"/>
        <v>-786843</v>
      </c>
      <c r="L46" s="43"/>
    </row>
    <row r="47" spans="1:12" ht="15.75">
      <c r="A47" s="13" t="s">
        <v>67</v>
      </c>
      <c r="B47" s="20">
        <f aca="true" t="shared" si="18" ref="B47:I47">ROUND(-B9*$D$3,2)</f>
        <v>-103545</v>
      </c>
      <c r="C47" s="20">
        <f t="shared" si="18"/>
        <v>-99225</v>
      </c>
      <c r="D47" s="20">
        <f t="shared" si="18"/>
        <v>-105411</v>
      </c>
      <c r="E47" s="20">
        <f t="shared" si="18"/>
        <v>-122004</v>
      </c>
      <c r="F47" s="20">
        <f t="shared" si="18"/>
        <v>-105855</v>
      </c>
      <c r="G47" s="20">
        <f t="shared" si="18"/>
        <v>-124920</v>
      </c>
      <c r="H47" s="20">
        <f t="shared" si="18"/>
        <v>-56874</v>
      </c>
      <c r="I47" s="20">
        <f t="shared" si="18"/>
        <v>-69009</v>
      </c>
      <c r="J47" s="56">
        <f t="shared" si="12"/>
        <v>-786843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6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-81</v>
      </c>
      <c r="C49" s="32">
        <f t="shared" si="20"/>
        <v>-108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-135</v>
      </c>
      <c r="H49" s="32">
        <f t="shared" si="20"/>
        <v>-135</v>
      </c>
      <c r="I49" s="32">
        <f t="shared" si="20"/>
        <v>0</v>
      </c>
      <c r="J49" s="32">
        <f t="shared" si="20"/>
        <v>-459</v>
      </c>
      <c r="L49" s="42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6"/>
    </row>
    <row r="51" spans="1:12" ht="15.75">
      <c r="A51" s="13" t="s">
        <v>61</v>
      </c>
      <c r="B51" s="27">
        <v>-81</v>
      </c>
      <c r="C51" s="27">
        <v>-108</v>
      </c>
      <c r="D51" s="27">
        <v>0</v>
      </c>
      <c r="E51" s="27">
        <v>0</v>
      </c>
      <c r="F51" s="27">
        <v>0</v>
      </c>
      <c r="G51" s="27">
        <v>-135</v>
      </c>
      <c r="H51" s="27">
        <v>-135</v>
      </c>
      <c r="I51" s="27">
        <v>0</v>
      </c>
      <c r="J51" s="27">
        <f t="shared" si="12"/>
        <v>-459</v>
      </c>
      <c r="L51" s="66"/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716982.88</v>
      </c>
      <c r="C57" s="35">
        <f t="shared" si="21"/>
        <v>515676.37</v>
      </c>
      <c r="D57" s="35">
        <f t="shared" si="21"/>
        <v>788057.26</v>
      </c>
      <c r="E57" s="35">
        <f t="shared" si="21"/>
        <v>1002870.5900000001</v>
      </c>
      <c r="F57" s="35">
        <f t="shared" si="21"/>
        <v>559536.52</v>
      </c>
      <c r="G57" s="35">
        <f t="shared" si="21"/>
        <v>962992.3300000001</v>
      </c>
      <c r="H57" s="35">
        <f t="shared" si="21"/>
        <v>574823.15</v>
      </c>
      <c r="I57" s="35">
        <f t="shared" si="21"/>
        <v>451814.57</v>
      </c>
      <c r="J57" s="35">
        <f>SUM(B57:I57)</f>
        <v>5572753.670000001</v>
      </c>
      <c r="L57" s="43"/>
    </row>
    <row r="58" spans="1:12" ht="15.75">
      <c r="A58" s="41"/>
      <c r="B58" s="58"/>
      <c r="C58" s="58"/>
      <c r="D58" s="58"/>
      <c r="E58" s="58"/>
      <c r="F58" s="58"/>
      <c r="G58" s="58"/>
      <c r="H58" s="58"/>
      <c r="I58" s="58"/>
      <c r="J58" s="59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5572753.67</v>
      </c>
      <c r="L60" s="43"/>
    </row>
    <row r="61" spans="1:10" ht="17.25" customHeight="1">
      <c r="A61" s="17" t="s">
        <v>46</v>
      </c>
      <c r="B61" s="45">
        <v>104568.19</v>
      </c>
      <c r="C61" s="45">
        <v>95514.21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200082.40000000002</v>
      </c>
    </row>
    <row r="62" spans="1:10" ht="17.25" customHeight="1">
      <c r="A62" s="17" t="s">
        <v>52</v>
      </c>
      <c r="B62" s="45">
        <v>345794.06</v>
      </c>
      <c r="C62" s="45">
        <v>259111.48</v>
      </c>
      <c r="D62" s="44">
        <v>0</v>
      </c>
      <c r="E62" s="45">
        <v>71369.95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676275.49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101907.85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101907.85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177274.13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177274.13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38549.29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38549.29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46366.91</v>
      </c>
      <c r="E66" s="44">
        <v>0</v>
      </c>
      <c r="F66" s="45">
        <v>77175.6</v>
      </c>
      <c r="G66" s="44">
        <v>0</v>
      </c>
      <c r="H66" s="44">
        <v>0</v>
      </c>
      <c r="I66" s="44">
        <v>0</v>
      </c>
      <c r="J66" s="35">
        <f t="shared" si="22"/>
        <v>123542.51000000001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115668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115668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106914.02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106914.02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10122.05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10122.05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154954.86</v>
      </c>
      <c r="G70" s="44">
        <v>0</v>
      </c>
      <c r="H70" s="44">
        <v>0</v>
      </c>
      <c r="I70" s="44">
        <v>0</v>
      </c>
      <c r="J70" s="35">
        <f t="shared" si="22"/>
        <v>154954.86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126087.88</v>
      </c>
      <c r="H71" s="45">
        <v>203774.77</v>
      </c>
      <c r="I71" s="44">
        <v>0</v>
      </c>
      <c r="J71" s="32">
        <f t="shared" si="22"/>
        <v>329862.65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254865.84</v>
      </c>
      <c r="H72" s="44">
        <v>0</v>
      </c>
      <c r="I72" s="44">
        <v>0</v>
      </c>
      <c r="J72" s="35">
        <f t="shared" si="22"/>
        <v>254865.84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104398.08</v>
      </c>
      <c r="J73" s="32">
        <f t="shared" si="22"/>
        <v>104398.08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148643.71</v>
      </c>
      <c r="J74" s="35">
        <f t="shared" si="22"/>
        <v>148643.71</v>
      </c>
    </row>
    <row r="75" spans="1:10" ht="17.25" customHeight="1">
      <c r="A75" s="41" t="s">
        <v>65</v>
      </c>
      <c r="B75" s="39">
        <v>266620.63</v>
      </c>
      <c r="C75" s="39">
        <v>161050.69</v>
      </c>
      <c r="D75" s="39">
        <v>423959.08</v>
      </c>
      <c r="E75" s="39">
        <v>698796.57</v>
      </c>
      <c r="F75" s="39">
        <v>327406.05</v>
      </c>
      <c r="G75" s="39">
        <v>582038.61</v>
      </c>
      <c r="H75" s="39">
        <v>371048.38</v>
      </c>
      <c r="I75" s="39">
        <v>198772.78</v>
      </c>
      <c r="J75" s="39">
        <f>SUM(B75:I75)</f>
        <v>3029692.7899999996</v>
      </c>
    </row>
    <row r="76" spans="1:10" ht="17.25" customHeight="1">
      <c r="A76" s="60"/>
      <c r="B76" s="61">
        <v>0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4">
        <v>1.5953238887498957</v>
      </c>
      <c r="C79" s="54">
        <v>1.557977518415766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5"/>
    </row>
    <row r="80" spans="1:10" ht="15.75">
      <c r="A80" s="17" t="s">
        <v>74</v>
      </c>
      <c r="B80" s="54">
        <v>1.4761174706853968</v>
      </c>
      <c r="C80" s="54">
        <v>1.438638436108981</v>
      </c>
      <c r="D80" s="54"/>
      <c r="E80" s="54">
        <v>1.528033222425605</v>
      </c>
      <c r="F80" s="54">
        <v>0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75</v>
      </c>
      <c r="B81" s="54">
        <v>0</v>
      </c>
      <c r="C81" s="54">
        <v>0</v>
      </c>
      <c r="D81" s="24">
        <v>1.4127446766474068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32"/>
    </row>
    <row r="82" spans="1:10" ht="15.75">
      <c r="A82" s="17" t="s">
        <v>76</v>
      </c>
      <c r="B82" s="54">
        <v>0</v>
      </c>
      <c r="C82" s="54">
        <v>0</v>
      </c>
      <c r="D82" s="54">
        <v>1.4875302091267917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77</v>
      </c>
      <c r="B83" s="54">
        <v>0</v>
      </c>
      <c r="C83" s="54">
        <v>0</v>
      </c>
      <c r="D83" s="54">
        <v>1.8011284708276434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78</v>
      </c>
      <c r="B84" s="54">
        <v>0</v>
      </c>
      <c r="C84" s="54">
        <v>0</v>
      </c>
      <c r="D84" s="54">
        <v>1.6946895740789132</v>
      </c>
      <c r="E84" s="54">
        <v>0</v>
      </c>
      <c r="F84" s="54">
        <v>1.498533076868613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79</v>
      </c>
      <c r="B85" s="54">
        <v>0</v>
      </c>
      <c r="C85" s="54">
        <v>0</v>
      </c>
      <c r="D85" s="54">
        <v>0</v>
      </c>
      <c r="E85" s="54">
        <v>1.4735536566228995</v>
      </c>
      <c r="F85" s="54"/>
      <c r="G85" s="54">
        <v>0</v>
      </c>
      <c r="H85" s="54">
        <v>0</v>
      </c>
      <c r="I85" s="54">
        <v>0</v>
      </c>
      <c r="J85" s="35"/>
    </row>
    <row r="86" spans="1:10" ht="15.75">
      <c r="A86" s="17" t="s">
        <v>80</v>
      </c>
      <c r="B86" s="54">
        <v>0</v>
      </c>
      <c r="C86" s="54">
        <v>0</v>
      </c>
      <c r="D86" s="54">
        <v>0</v>
      </c>
      <c r="E86" s="54">
        <v>1.4716432617291868</v>
      </c>
      <c r="F86" s="54">
        <v>0</v>
      </c>
      <c r="G86" s="54">
        <v>0</v>
      </c>
      <c r="H86" s="54">
        <v>0</v>
      </c>
      <c r="I86" s="54">
        <v>0</v>
      </c>
      <c r="J86" s="35"/>
    </row>
    <row r="87" spans="1:10" ht="15.75">
      <c r="A87" s="17" t="s">
        <v>81</v>
      </c>
      <c r="B87" s="54">
        <v>0</v>
      </c>
      <c r="C87" s="54">
        <v>0</v>
      </c>
      <c r="D87" s="54">
        <v>0</v>
      </c>
      <c r="E87" s="24">
        <v>1.458327186632063</v>
      </c>
      <c r="F87" s="54">
        <v>0</v>
      </c>
      <c r="G87" s="54">
        <v>0</v>
      </c>
      <c r="H87" s="54">
        <v>0</v>
      </c>
      <c r="I87" s="54">
        <v>0</v>
      </c>
      <c r="J87" s="32"/>
    </row>
    <row r="88" spans="1:10" ht="15.75">
      <c r="A88" s="17" t="s">
        <v>82</v>
      </c>
      <c r="B88" s="54">
        <v>0</v>
      </c>
      <c r="C88" s="54">
        <v>0</v>
      </c>
      <c r="D88" s="54">
        <v>0</v>
      </c>
      <c r="E88" s="54">
        <v>0</v>
      </c>
      <c r="F88" s="54">
        <v>1.4465883370769612</v>
      </c>
      <c r="G88" s="54">
        <v>0</v>
      </c>
      <c r="H88" s="54">
        <v>0</v>
      </c>
      <c r="I88" s="54">
        <v>0</v>
      </c>
      <c r="J88" s="35"/>
    </row>
    <row r="89" spans="1:10" ht="15.75">
      <c r="A89" s="17" t="s">
        <v>83</v>
      </c>
      <c r="B89" s="54">
        <v>0</v>
      </c>
      <c r="C89" s="54">
        <v>0</v>
      </c>
      <c r="D89" s="54">
        <v>0</v>
      </c>
      <c r="E89" s="54">
        <v>0</v>
      </c>
      <c r="F89" s="54">
        <v>0</v>
      </c>
      <c r="G89" s="24">
        <v>1.4732046752121857</v>
      </c>
      <c r="H89" s="54">
        <v>1.653019917379372</v>
      </c>
      <c r="I89" s="54">
        <v>0</v>
      </c>
      <c r="J89" s="32"/>
    </row>
    <row r="90" spans="1:10" ht="15.75">
      <c r="A90" s="17" t="s">
        <v>84</v>
      </c>
      <c r="B90" s="54">
        <v>0</v>
      </c>
      <c r="C90" s="54">
        <v>0</v>
      </c>
      <c r="D90" s="54">
        <v>0</v>
      </c>
      <c r="E90" s="54">
        <v>0</v>
      </c>
      <c r="F90" s="54">
        <v>0</v>
      </c>
      <c r="G90" s="54">
        <v>1.5967218807315966</v>
      </c>
      <c r="H90" s="54">
        <v>0</v>
      </c>
      <c r="I90" s="54">
        <v>0</v>
      </c>
      <c r="J90" s="35"/>
    </row>
    <row r="91" spans="1:10" ht="15.75">
      <c r="A91" s="17" t="s">
        <v>85</v>
      </c>
      <c r="B91" s="54">
        <v>0</v>
      </c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24">
        <v>1.8412360234805527</v>
      </c>
      <c r="J91" s="32"/>
    </row>
    <row r="92" spans="1:10" ht="15.75">
      <c r="A92" s="41" t="s">
        <v>86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1.9062415848765784</v>
      </c>
      <c r="J92" s="39"/>
    </row>
    <row r="93" ht="15.75">
      <c r="A93" s="49" t="s">
        <v>87</v>
      </c>
    </row>
    <row r="96" ht="14.25">
      <c r="B96" s="50"/>
    </row>
    <row r="97" ht="14.25">
      <c r="F97" s="51"/>
    </row>
    <row r="99" spans="6:7" ht="14.25">
      <c r="F99" s="52"/>
      <c r="G99" s="53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2014-05-27T12:18:21Z</dcterms:modified>
  <cp:category/>
  <cp:version/>
  <cp:contentType/>
  <cp:contentStatus/>
</cp:coreProperties>
</file>