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<sst xmlns="http://schemas.openxmlformats.org/spreadsheetml/2006/main" count="109" uniqueCount="107">
  <si>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</si>
  <si>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</si>
  <si>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</si>
  <si>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</si>
  <si>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</si>
  <si>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</si>
  <si>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</si>
  <si>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</si>
  <si>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</si>
  <si>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</si>
  <si>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</si>
  <si>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</si>
  <si>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</si>
  <si>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</si>
  <si>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</si>
  <si>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</si>
  <si>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</si>
  <si>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</si>
  <si>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</si>
  <si>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</si>
  <si>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</si>
  <si>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</si>
  <si>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</si>
  <si>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</si>
  <si>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</si>
  <si>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</si>
  <si>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</si>
  <si>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</si>
  <si>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</si>
  <si>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</si>
  <si>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</si>
  <si>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</si>
  <si>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</si>
  <si>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</si>
  <si>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</si>
  <si>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</si>
  <si>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</si>
  <si>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</si>
  <si>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</si>
  <si>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</si>
  <si>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</si>
  <si>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</si>
  <si>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</si>
  <si>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</si>
  <si>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</si>
  <si>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</si>
  <si>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</si>
  <si>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</si>
  <si>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</si>
  <si>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</si>
  <si>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</si>
  <si>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</si>
  <si>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</si>
  <si>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</si>
  <si>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</si>
  <si>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</si>
  <si>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</si>
  <si>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</si>
  <si>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</si>
  <si>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</si>
  <si>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</si>
  <si>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</si>
  <si>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</si>
  <si>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</si>
  <si>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</si>
  <si>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</si>
  <si>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</si>
  <si>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</si>
  <si>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</si>
  <si>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</si>
  <si>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</si>
  <si>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</si>
  <si>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</si>
  <si>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</si>
  <si>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</si>
  <si>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</si>
  <si>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</si>
  <si>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</si>
  <si>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</si>
  <si>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</si>
  <si>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</si>
  <si>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</si>
  <si>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</si>
  <si>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</si>
  <si>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</si>
  <si>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</si>
  <si>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</si>
  <si>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</si>
  <si>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</si>
  <si>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</si>
  <si>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</si>
  <si>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</si>
  <si>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</si>
  <si>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</si>
  <si>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</si>
  <si>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</si>
  <si>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</si>
  <si>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</si>
  <si>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</si>
  <si>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</si>
  <si>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</si>
  <si>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</si>
  <si>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</si>
  <si>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28/08/15 - VENCIMENTO 04/09/15</t>
  </si>
  <si>
    <t>7.3. Revisão de Remuneração pelo Transporte Coletivo (1)</t>
  </si>
  <si>
    <t>10. Tarifa de Remuneração por Passageiro (2)</t>
  </si>
  <si>
    <t>Nota:  (1) Revisão de passageiros transportados, processada pelo sistema de bilhetagem eletrônica, período de 10 a 25/08/15, área 2.0, e dia 24/08/15, área 3.1. Total de 627.840 passageiros.
   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</si>
</sst>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513886</v>
      </c>
      <c r="C7" s="10">
        <f>C8+C20+C24</f>
        <v>352537</v>
      </c>
      <c r="D7" s="10">
        <f>D8+D20+D24</f>
        <v>383885</v>
      </c>
      <c r="E7" s="10">
        <f>E8+E20+E24</f>
        <v>72605</v>
      </c>
      <c r="F7" s="10">
        <f aca="true" t="shared" si="0" ref="F7:M7">F8+F20+F24</f>
        <v>318804</v>
      </c>
      <c r="G7" s="10">
        <f t="shared" si="0"/>
        <v>515326</v>
      </c>
      <c r="H7" s="10">
        <f t="shared" si="0"/>
        <v>485480</v>
      </c>
      <c r="I7" s="10">
        <f t="shared" si="0"/>
        <v>427820</v>
      </c>
      <c r="J7" s="10">
        <f t="shared" si="0"/>
        <v>309981</v>
      </c>
      <c r="K7" s="10">
        <f t="shared" si="0"/>
        <v>369987</v>
      </c>
      <c r="L7" s="10">
        <f t="shared" si="0"/>
        <v>161965</v>
      </c>
      <c r="M7" s="10">
        <f t="shared" si="0"/>
        <v>87189</v>
      </c>
      <c r="N7" s="10">
        <f>+N8+N20+N24</f>
        <v>3999465</v>
      </c>
    </row>
    <row r="8" spans="1:14" ht="18.75" customHeight="1">
      <c r="A8" s="11" t="s">
        <v>27</v>
      </c>
      <c r="B8" s="12">
        <f>+B9+B12+B16</f>
        <v>301842</v>
      </c>
      <c r="C8" s="12">
        <f>+C9+C12+C16</f>
        <v>217238</v>
      </c>
      <c r="D8" s="12">
        <f>+D9+D12+D16</f>
        <v>247681</v>
      </c>
      <c r="E8" s="12">
        <f>+E9+E12+E16</f>
        <v>44685</v>
      </c>
      <c r="F8" s="12">
        <f aca="true" t="shared" si="1" ref="F8:M8">+F9+F12+F16</f>
        <v>197960</v>
      </c>
      <c r="G8" s="12">
        <f t="shared" si="1"/>
        <v>321372</v>
      </c>
      <c r="H8" s="12">
        <f t="shared" si="1"/>
        <v>291970</v>
      </c>
      <c r="I8" s="12">
        <f t="shared" si="1"/>
        <v>261034</v>
      </c>
      <c r="J8" s="12">
        <f t="shared" si="1"/>
        <v>191102</v>
      </c>
      <c r="K8" s="12">
        <f t="shared" si="1"/>
        <v>213495</v>
      </c>
      <c r="L8" s="12">
        <f t="shared" si="1"/>
        <v>101493</v>
      </c>
      <c r="M8" s="12">
        <f t="shared" si="1"/>
        <v>56683</v>
      </c>
      <c r="N8" s="12">
        <f>SUM(B8:M8)</f>
        <v>2446555</v>
      </c>
    </row>
    <row r="9" spans="1:14" ht="18.75" customHeight="1">
      <c r="A9" s="13" t="s">
        <v>4</v>
      </c>
      <c r="B9" s="14">
        <v>23864</v>
      </c>
      <c r="C9" s="14">
        <v>23317</v>
      </c>
      <c r="D9" s="14">
        <v>16397</v>
      </c>
      <c r="E9" s="14">
        <v>3469</v>
      </c>
      <c r="F9" s="14">
        <v>13786</v>
      </c>
      <c r="G9" s="14">
        <v>26250</v>
      </c>
      <c r="H9" s="14">
        <v>32899</v>
      </c>
      <c r="I9" s="14">
        <v>14649</v>
      </c>
      <c r="J9" s="14">
        <v>20003</v>
      </c>
      <c r="K9" s="14">
        <v>14805</v>
      </c>
      <c r="L9" s="14">
        <v>11818</v>
      </c>
      <c r="M9" s="14">
        <v>6518</v>
      </c>
      <c r="N9" s="12">
        <f aca="true" t="shared" si="2" ref="N9:N19">SUM(B9:M9)</f>
        <v>207775</v>
      </c>
    </row>
    <row r="10" spans="1:14" ht="18.75" customHeight="1">
      <c r="A10" s="15" t="s">
        <v>5</v>
      </c>
      <c r="B10" s="14">
        <f>+B9-B11</f>
        <v>23864</v>
      </c>
      <c r="C10" s="14">
        <f>+C9-C11</f>
        <v>23317</v>
      </c>
      <c r="D10" s="14">
        <f>+D9-D11</f>
        <v>16397</v>
      </c>
      <c r="E10" s="14">
        <f>+E9-E11</f>
        <v>3469</v>
      </c>
      <c r="F10" s="14">
        <f aca="true" t="shared" si="3" ref="F10:M10">+F9-F11</f>
        <v>13786</v>
      </c>
      <c r="G10" s="14">
        <f t="shared" si="3"/>
        <v>26250</v>
      </c>
      <c r="H10" s="14">
        <f t="shared" si="3"/>
        <v>32899</v>
      </c>
      <c r="I10" s="14">
        <f t="shared" si="3"/>
        <v>14649</v>
      </c>
      <c r="J10" s="14">
        <f t="shared" si="3"/>
        <v>20003</v>
      </c>
      <c r="K10" s="14">
        <f t="shared" si="3"/>
        <v>14805</v>
      </c>
      <c r="L10" s="14">
        <f t="shared" si="3"/>
        <v>11818</v>
      </c>
      <c r="M10" s="14">
        <f t="shared" si="3"/>
        <v>6518</v>
      </c>
      <c r="N10" s="12">
        <f t="shared" si="2"/>
        <v>207775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205993</v>
      </c>
      <c r="C12" s="14">
        <f>C13+C14+C15</f>
        <v>148151</v>
      </c>
      <c r="D12" s="14">
        <f>D13+D14+D15</f>
        <v>186028</v>
      </c>
      <c r="E12" s="14">
        <f>E13+E14+E15</f>
        <v>31987</v>
      </c>
      <c r="F12" s="14">
        <f aca="true" t="shared" si="4" ref="F12:M12">F13+F14+F15</f>
        <v>139465</v>
      </c>
      <c r="G12" s="14">
        <f t="shared" si="4"/>
        <v>230097</v>
      </c>
      <c r="H12" s="14">
        <f t="shared" si="4"/>
        <v>202851</v>
      </c>
      <c r="I12" s="14">
        <f t="shared" si="4"/>
        <v>193336</v>
      </c>
      <c r="J12" s="14">
        <f t="shared" si="4"/>
        <v>134438</v>
      </c>
      <c r="K12" s="14">
        <f t="shared" si="4"/>
        <v>152705</v>
      </c>
      <c r="L12" s="14">
        <f t="shared" si="4"/>
        <v>73656</v>
      </c>
      <c r="M12" s="14">
        <f t="shared" si="4"/>
        <v>41415</v>
      </c>
      <c r="N12" s="12">
        <f t="shared" si="2"/>
        <v>1740122</v>
      </c>
    </row>
    <row r="13" spans="1:14" ht="18.75" customHeight="1">
      <c r="A13" s="15" t="s">
        <v>7</v>
      </c>
      <c r="B13" s="14">
        <v>104280</v>
      </c>
      <c r="C13" s="14">
        <v>75113</v>
      </c>
      <c r="D13" s="14">
        <v>92065</v>
      </c>
      <c r="E13" s="14">
        <v>16073</v>
      </c>
      <c r="F13" s="14">
        <v>68881</v>
      </c>
      <c r="G13" s="14">
        <v>115441</v>
      </c>
      <c r="H13" s="14">
        <v>106811</v>
      </c>
      <c r="I13" s="14">
        <v>101454</v>
      </c>
      <c r="J13" s="14">
        <v>68233</v>
      </c>
      <c r="K13" s="14">
        <v>78011</v>
      </c>
      <c r="L13" s="14">
        <v>37138</v>
      </c>
      <c r="M13" s="14">
        <v>20142</v>
      </c>
      <c r="N13" s="12">
        <f t="shared" si="2"/>
        <v>883642</v>
      </c>
    </row>
    <row r="14" spans="1:14" ht="18.75" customHeight="1">
      <c r="A14" s="15" t="s">
        <v>8</v>
      </c>
      <c r="B14" s="14">
        <v>93703</v>
      </c>
      <c r="C14" s="14">
        <v>64323</v>
      </c>
      <c r="D14" s="14">
        <v>87549</v>
      </c>
      <c r="E14" s="14">
        <v>14189</v>
      </c>
      <c r="F14" s="14">
        <v>63290</v>
      </c>
      <c r="G14" s="14">
        <v>101313</v>
      </c>
      <c r="H14" s="14">
        <v>86364</v>
      </c>
      <c r="I14" s="14">
        <v>86070</v>
      </c>
      <c r="J14" s="14">
        <v>60543</v>
      </c>
      <c r="K14" s="14">
        <v>69481</v>
      </c>
      <c r="L14" s="14">
        <v>33599</v>
      </c>
      <c r="M14" s="14">
        <v>19866</v>
      </c>
      <c r="N14" s="12">
        <f t="shared" si="2"/>
        <v>780290</v>
      </c>
    </row>
    <row r="15" spans="1:14" ht="18.75" customHeight="1">
      <c r="A15" s="15" t="s">
        <v>9</v>
      </c>
      <c r="B15" s="14">
        <v>8010</v>
      </c>
      <c r="C15" s="14">
        <v>8715</v>
      </c>
      <c r="D15" s="14">
        <v>6414</v>
      </c>
      <c r="E15" s="14">
        <v>1725</v>
      </c>
      <c r="F15" s="14">
        <v>7294</v>
      </c>
      <c r="G15" s="14">
        <v>13343</v>
      </c>
      <c r="H15" s="14">
        <v>9676</v>
      </c>
      <c r="I15" s="14">
        <v>5812</v>
      </c>
      <c r="J15" s="14">
        <v>5662</v>
      </c>
      <c r="K15" s="14">
        <v>5213</v>
      </c>
      <c r="L15" s="14">
        <v>2919</v>
      </c>
      <c r="M15" s="14">
        <v>1407</v>
      </c>
      <c r="N15" s="12">
        <f t="shared" si="2"/>
        <v>76190</v>
      </c>
    </row>
    <row r="16" spans="1:14" ht="18.75" customHeight="1">
      <c r="A16" s="16" t="s">
        <v>26</v>
      </c>
      <c r="B16" s="14">
        <f>B17+B18+B19</f>
        <v>71985</v>
      </c>
      <c r="C16" s="14">
        <f>C17+C18+C19</f>
        <v>45770</v>
      </c>
      <c r="D16" s="14">
        <f>D17+D18+D19</f>
        <v>45256</v>
      </c>
      <c r="E16" s="14">
        <f>E17+E18+E19</f>
        <v>9229</v>
      </c>
      <c r="F16" s="14">
        <f aca="true" t="shared" si="5" ref="F16:M16">F17+F18+F19</f>
        <v>44709</v>
      </c>
      <c r="G16" s="14">
        <f t="shared" si="5"/>
        <v>65025</v>
      </c>
      <c r="H16" s="14">
        <f t="shared" si="5"/>
        <v>56220</v>
      </c>
      <c r="I16" s="14">
        <f t="shared" si="5"/>
        <v>53049</v>
      </c>
      <c r="J16" s="14">
        <f t="shared" si="5"/>
        <v>36661</v>
      </c>
      <c r="K16" s="14">
        <f t="shared" si="5"/>
        <v>45985</v>
      </c>
      <c r="L16" s="14">
        <f t="shared" si="5"/>
        <v>16019</v>
      </c>
      <c r="M16" s="14">
        <f t="shared" si="5"/>
        <v>8750</v>
      </c>
      <c r="N16" s="12">
        <f t="shared" si="2"/>
        <v>498658</v>
      </c>
    </row>
    <row r="17" spans="1:14" ht="18.75" customHeight="1">
      <c r="A17" s="15" t="s">
        <v>23</v>
      </c>
      <c r="B17" s="14">
        <v>9165</v>
      </c>
      <c r="C17" s="14">
        <v>6247</v>
      </c>
      <c r="D17" s="14">
        <v>5944</v>
      </c>
      <c r="E17" s="14">
        <v>1286</v>
      </c>
      <c r="F17" s="14">
        <v>5683</v>
      </c>
      <c r="G17" s="14">
        <v>10011</v>
      </c>
      <c r="H17" s="14">
        <v>8420</v>
      </c>
      <c r="I17" s="14">
        <v>8183</v>
      </c>
      <c r="J17" s="14">
        <v>5691</v>
      </c>
      <c r="K17" s="14">
        <v>6905</v>
      </c>
      <c r="L17" s="14">
        <v>2719</v>
      </c>
      <c r="M17" s="14">
        <v>1254</v>
      </c>
      <c r="N17" s="12">
        <f t="shared" si="2"/>
        <v>71508</v>
      </c>
    </row>
    <row r="18" spans="1:14" ht="18.75" customHeight="1">
      <c r="A18" s="15" t="s">
        <v>24</v>
      </c>
      <c r="B18" s="14">
        <v>2695</v>
      </c>
      <c r="C18" s="14">
        <v>1369</v>
      </c>
      <c r="D18" s="14">
        <v>2999</v>
      </c>
      <c r="E18" s="14">
        <v>398</v>
      </c>
      <c r="F18" s="14">
        <v>2013</v>
      </c>
      <c r="G18" s="14">
        <v>2849</v>
      </c>
      <c r="H18" s="14">
        <v>2916</v>
      </c>
      <c r="I18" s="14">
        <v>2776</v>
      </c>
      <c r="J18" s="14">
        <v>1718</v>
      </c>
      <c r="K18" s="14">
        <v>2970</v>
      </c>
      <c r="L18" s="14">
        <v>940</v>
      </c>
      <c r="M18" s="14">
        <v>425</v>
      </c>
      <c r="N18" s="12">
        <f t="shared" si="2"/>
        <v>24068</v>
      </c>
    </row>
    <row r="19" spans="1:14" ht="18.75" customHeight="1">
      <c r="A19" s="15" t="s">
        <v>25</v>
      </c>
      <c r="B19" s="14">
        <v>60125</v>
      </c>
      <c r="C19" s="14">
        <v>38154</v>
      </c>
      <c r="D19" s="14">
        <v>36313</v>
      </c>
      <c r="E19" s="14">
        <v>7545</v>
      </c>
      <c r="F19" s="14">
        <v>37013</v>
      </c>
      <c r="G19" s="14">
        <v>52165</v>
      </c>
      <c r="H19" s="14">
        <v>44884</v>
      </c>
      <c r="I19" s="14">
        <v>42090</v>
      </c>
      <c r="J19" s="14">
        <v>29252</v>
      </c>
      <c r="K19" s="14">
        <v>36110</v>
      </c>
      <c r="L19" s="14">
        <v>12360</v>
      </c>
      <c r="M19" s="14">
        <v>7071</v>
      </c>
      <c r="N19" s="12">
        <f t="shared" si="2"/>
        <v>403082</v>
      </c>
    </row>
    <row r="20" spans="1:14" ht="18.75" customHeight="1">
      <c r="A20" s="17" t="s">
        <v>10</v>
      </c>
      <c r="B20" s="18">
        <f>B21+B22+B23</f>
        <v>148584</v>
      </c>
      <c r="C20" s="18">
        <f>C21+C22+C23</f>
        <v>85336</v>
      </c>
      <c r="D20" s="18">
        <f>D21+D22+D23</f>
        <v>87045</v>
      </c>
      <c r="E20" s="18">
        <f>E21+E22+E23</f>
        <v>16415</v>
      </c>
      <c r="F20" s="18">
        <f aca="true" t="shared" si="6" ref="F20:M20">F21+F22+F23</f>
        <v>71684</v>
      </c>
      <c r="G20" s="18">
        <f t="shared" si="6"/>
        <v>117784</v>
      </c>
      <c r="H20" s="18">
        <f t="shared" si="6"/>
        <v>126124</v>
      </c>
      <c r="I20" s="18">
        <f t="shared" si="6"/>
        <v>120145</v>
      </c>
      <c r="J20" s="18">
        <f t="shared" si="6"/>
        <v>78482</v>
      </c>
      <c r="K20" s="18">
        <f t="shared" si="6"/>
        <v>118453</v>
      </c>
      <c r="L20" s="18">
        <f t="shared" si="6"/>
        <v>47575</v>
      </c>
      <c r="M20" s="18">
        <f t="shared" si="6"/>
        <v>24870</v>
      </c>
      <c r="N20" s="12">
        <f aca="true" t="shared" si="7" ref="N20:N26">SUM(B20:M20)</f>
        <v>1042497</v>
      </c>
    </row>
    <row r="21" spans="1:14" ht="18.75" customHeight="1">
      <c r="A21" s="13" t="s">
        <v>11</v>
      </c>
      <c r="B21" s="14">
        <v>83384</v>
      </c>
      <c r="C21" s="14">
        <v>50798</v>
      </c>
      <c r="D21" s="14">
        <v>50913</v>
      </c>
      <c r="E21" s="14">
        <v>9538</v>
      </c>
      <c r="F21" s="14">
        <v>41567</v>
      </c>
      <c r="G21" s="14">
        <v>70408</v>
      </c>
      <c r="H21" s="14">
        <v>76278</v>
      </c>
      <c r="I21" s="14">
        <v>71241</v>
      </c>
      <c r="J21" s="14">
        <v>45908</v>
      </c>
      <c r="K21" s="14">
        <v>66646</v>
      </c>
      <c r="L21" s="14">
        <v>26979</v>
      </c>
      <c r="M21" s="14">
        <v>13864</v>
      </c>
      <c r="N21" s="12">
        <f t="shared" si="7"/>
        <v>607524</v>
      </c>
    </row>
    <row r="22" spans="1:14" ht="18.75" customHeight="1">
      <c r="A22" s="13" t="s">
        <v>12</v>
      </c>
      <c r="B22" s="14">
        <v>60913</v>
      </c>
      <c r="C22" s="14">
        <v>31056</v>
      </c>
      <c r="D22" s="14">
        <v>33604</v>
      </c>
      <c r="E22" s="14">
        <v>6207</v>
      </c>
      <c r="F22" s="14">
        <v>27220</v>
      </c>
      <c r="G22" s="14">
        <v>42302</v>
      </c>
      <c r="H22" s="14">
        <v>45841</v>
      </c>
      <c r="I22" s="14">
        <v>45756</v>
      </c>
      <c r="J22" s="14">
        <v>30152</v>
      </c>
      <c r="K22" s="14">
        <v>48727</v>
      </c>
      <c r="L22" s="14">
        <v>19294</v>
      </c>
      <c r="M22" s="14">
        <v>10418</v>
      </c>
      <c r="N22" s="12">
        <f t="shared" si="7"/>
        <v>401490</v>
      </c>
    </row>
    <row r="23" spans="1:14" ht="18.75" customHeight="1">
      <c r="A23" s="13" t="s">
        <v>13</v>
      </c>
      <c r="B23" s="14">
        <v>4287</v>
      </c>
      <c r="C23" s="14">
        <v>3482</v>
      </c>
      <c r="D23" s="14">
        <v>2528</v>
      </c>
      <c r="E23" s="14">
        <v>670</v>
      </c>
      <c r="F23" s="14">
        <v>2897</v>
      </c>
      <c r="G23" s="14">
        <v>5074</v>
      </c>
      <c r="H23" s="14">
        <v>4005</v>
      </c>
      <c r="I23" s="14">
        <v>3148</v>
      </c>
      <c r="J23" s="14">
        <v>2422</v>
      </c>
      <c r="K23" s="14">
        <v>3080</v>
      </c>
      <c r="L23" s="14">
        <v>1302</v>
      </c>
      <c r="M23" s="14">
        <v>588</v>
      </c>
      <c r="N23" s="12">
        <f t="shared" si="7"/>
        <v>33483</v>
      </c>
    </row>
    <row r="24" spans="1:14" ht="18.75" customHeight="1">
      <c r="A24" s="17" t="s">
        <v>14</v>
      </c>
      <c r="B24" s="14">
        <f>B25+B26</f>
        <v>63460</v>
      </c>
      <c r="C24" s="14">
        <f>C25+C26</f>
        <v>49963</v>
      </c>
      <c r="D24" s="14">
        <f>D25+D26</f>
        <v>49159</v>
      </c>
      <c r="E24" s="14">
        <f>E25+E26</f>
        <v>11505</v>
      </c>
      <c r="F24" s="14">
        <f aca="true" t="shared" si="8" ref="F24:M24">F25+F26</f>
        <v>49160</v>
      </c>
      <c r="G24" s="14">
        <f t="shared" si="8"/>
        <v>76170</v>
      </c>
      <c r="H24" s="14">
        <f t="shared" si="8"/>
        <v>67386</v>
      </c>
      <c r="I24" s="14">
        <f t="shared" si="8"/>
        <v>46641</v>
      </c>
      <c r="J24" s="14">
        <f t="shared" si="8"/>
        <v>40397</v>
      </c>
      <c r="K24" s="14">
        <f t="shared" si="8"/>
        <v>38039</v>
      </c>
      <c r="L24" s="14">
        <f t="shared" si="8"/>
        <v>12897</v>
      </c>
      <c r="M24" s="14">
        <f t="shared" si="8"/>
        <v>5636</v>
      </c>
      <c r="N24" s="12">
        <f t="shared" si="7"/>
        <v>510413</v>
      </c>
    </row>
    <row r="25" spans="1:14" ht="18.75" customHeight="1">
      <c r="A25" s="13" t="s">
        <v>15</v>
      </c>
      <c r="B25" s="14">
        <v>40614</v>
      </c>
      <c r="C25" s="14">
        <v>31976</v>
      </c>
      <c r="D25" s="14">
        <v>31462</v>
      </c>
      <c r="E25" s="14">
        <v>7363</v>
      </c>
      <c r="F25" s="14">
        <v>31462</v>
      </c>
      <c r="G25" s="14">
        <v>48749</v>
      </c>
      <c r="H25" s="14">
        <v>43127</v>
      </c>
      <c r="I25" s="14">
        <v>29850</v>
      </c>
      <c r="J25" s="14">
        <v>25854</v>
      </c>
      <c r="K25" s="14">
        <v>24345</v>
      </c>
      <c r="L25" s="14">
        <v>8254</v>
      </c>
      <c r="M25" s="14">
        <v>3607</v>
      </c>
      <c r="N25" s="12">
        <f t="shared" si="7"/>
        <v>326663</v>
      </c>
    </row>
    <row r="26" spans="1:14" ht="18.75" customHeight="1">
      <c r="A26" s="13" t="s">
        <v>16</v>
      </c>
      <c r="B26" s="14">
        <v>22846</v>
      </c>
      <c r="C26" s="14">
        <v>17987</v>
      </c>
      <c r="D26" s="14">
        <v>17697</v>
      </c>
      <c r="E26" s="14">
        <v>4142</v>
      </c>
      <c r="F26" s="14">
        <v>17698</v>
      </c>
      <c r="G26" s="14">
        <v>27421</v>
      </c>
      <c r="H26" s="14">
        <v>24259</v>
      </c>
      <c r="I26" s="14">
        <v>16791</v>
      </c>
      <c r="J26" s="14">
        <v>14543</v>
      </c>
      <c r="K26" s="14">
        <v>13694</v>
      </c>
      <c r="L26" s="14">
        <v>4643</v>
      </c>
      <c r="M26" s="14">
        <v>2029</v>
      </c>
      <c r="N26" s="12">
        <f t="shared" si="7"/>
        <v>183750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0.976</v>
      </c>
      <c r="C29" s="22">
        <v>1</v>
      </c>
      <c r="D29" s="22">
        <v>0.9978</v>
      </c>
      <c r="E29" s="22">
        <v>0.98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0.9997</v>
      </c>
      <c r="M29" s="22">
        <v>0.9988</v>
      </c>
      <c r="N29" s="68"/>
    </row>
    <row r="30" spans="1:14" ht="18.75" customHeight="1">
      <c r="A30" s="17" t="s">
        <v>18</v>
      </c>
      <c r="B30" s="22">
        <v>0.9193</v>
      </c>
      <c r="C30" s="22">
        <v>0.9247</v>
      </c>
      <c r="D30" s="22">
        <v>0.9404</v>
      </c>
      <c r="E30" s="22">
        <v>0.9463</v>
      </c>
      <c r="F30" s="22">
        <v>0.9262</v>
      </c>
      <c r="G30" s="22">
        <v>0.9385</v>
      </c>
      <c r="H30" s="22">
        <v>0.9441</v>
      </c>
      <c r="I30" s="22">
        <v>0.9535</v>
      </c>
      <c r="J30" s="22">
        <v>0.9486</v>
      </c>
      <c r="K30" s="22">
        <v>0.9385</v>
      </c>
      <c r="L30" s="22">
        <v>0.94</v>
      </c>
      <c r="M30" s="22">
        <v>0.9255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0.9689980929622524</v>
      </c>
      <c r="C32" s="23">
        <f aca="true" t="shared" si="9" ref="C32:M32">(((+C$8+C$20)*C$29)+(C$24*C$30))/C$7</f>
        <v>0.9893281729293664</v>
      </c>
      <c r="D32" s="23">
        <f t="shared" si="9"/>
        <v>0.9904495523398934</v>
      </c>
      <c r="E32" s="23">
        <f t="shared" si="9"/>
        <v>0.9746598925693823</v>
      </c>
      <c r="F32" s="23">
        <f t="shared" si="9"/>
        <v>0.9886199420333496</v>
      </c>
      <c r="G32" s="23">
        <f t="shared" si="9"/>
        <v>0.9909097251060494</v>
      </c>
      <c r="H32" s="23">
        <f t="shared" si="9"/>
        <v>0.9922409215621653</v>
      </c>
      <c r="I32" s="23">
        <f t="shared" si="9"/>
        <v>0.9949305630872797</v>
      </c>
      <c r="J32" s="23">
        <f t="shared" si="9"/>
        <v>0.993301506221349</v>
      </c>
      <c r="K32" s="23">
        <f t="shared" si="9"/>
        <v>0.9936770791946744</v>
      </c>
      <c r="L32" s="23">
        <f t="shared" si="9"/>
        <v>0.9949461896088662</v>
      </c>
      <c r="M32" s="23">
        <f t="shared" si="9"/>
        <v>0.9940618013740266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1.825786206759476</v>
      </c>
      <c r="C35" s="26">
        <f>C32*C34</f>
        <v>1.8010719388179115</v>
      </c>
      <c r="D35" s="26">
        <f>D32*D34</f>
        <v>1.6707893498421662</v>
      </c>
      <c r="E35" s="26">
        <f>E32*E34</f>
        <v>2.103316048164727</v>
      </c>
      <c r="F35" s="26">
        <f aca="true" t="shared" si="10" ref="F35:M35">F32*F34</f>
        <v>1.9451097359506153</v>
      </c>
      <c r="G35" s="26">
        <f t="shared" si="10"/>
        <v>1.5460173531104582</v>
      </c>
      <c r="H35" s="26">
        <f t="shared" si="10"/>
        <v>1.8063745977039218</v>
      </c>
      <c r="I35" s="26">
        <f t="shared" si="10"/>
        <v>1.7681905967187133</v>
      </c>
      <c r="J35" s="26">
        <f t="shared" si="10"/>
        <v>1.9880929647020302</v>
      </c>
      <c r="K35" s="26">
        <f t="shared" si="10"/>
        <v>1.9015998264548484</v>
      </c>
      <c r="L35" s="26">
        <f t="shared" si="10"/>
        <v>2.261413194361992</v>
      </c>
      <c r="M35" s="26">
        <f t="shared" si="10"/>
        <v>2.21824890976614</v>
      </c>
      <c r="N35" s="27"/>
    </row>
    <row r="36" spans="1:14" ht="18.75" customHeight="1">
      <c r="A36" s="56" t="s">
        <v>43</v>
      </c>
      <c r="B36" s="26">
        <v>-0.0058289776</v>
      </c>
      <c r="C36" s="26">
        <v>-0.0059359727</v>
      </c>
      <c r="D36" s="26">
        <v>-0.00548607</v>
      </c>
      <c r="E36" s="26">
        <v>-0.0061224434</v>
      </c>
      <c r="F36" s="26">
        <v>-0.0050409342</v>
      </c>
      <c r="G36" s="26">
        <v>-0.0038831342</v>
      </c>
      <c r="H36" s="26">
        <v>-0.0044336327</v>
      </c>
      <c r="I36" s="26">
        <v>-0.0056593661</v>
      </c>
      <c r="J36" s="26">
        <v>-0.0018011104</v>
      </c>
      <c r="K36" s="26">
        <v>-0.0062107317</v>
      </c>
      <c r="L36" s="26">
        <v>-0.007331337</v>
      </c>
      <c r="M36" s="26">
        <v>-0.0071912741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3162.92</v>
      </c>
      <c r="C38" s="60">
        <f t="shared" si="11"/>
        <v>2495.2400000000002</v>
      </c>
      <c r="D38" s="60">
        <f t="shared" si="11"/>
        <v>2157.1200000000003</v>
      </c>
      <c r="E38" s="60">
        <f t="shared" si="11"/>
        <v>646.2800000000001</v>
      </c>
      <c r="F38" s="60">
        <f t="shared" si="11"/>
        <v>1733.4</v>
      </c>
      <c r="G38" s="60">
        <f t="shared" si="11"/>
        <v>2033.0000000000002</v>
      </c>
      <c r="H38" s="60">
        <f t="shared" si="11"/>
        <v>2306.92</v>
      </c>
      <c r="I38" s="60">
        <f t="shared" si="11"/>
        <v>2546.6000000000004</v>
      </c>
      <c r="J38" s="60">
        <f t="shared" si="11"/>
        <v>603.48</v>
      </c>
      <c r="K38" s="60">
        <f t="shared" si="11"/>
        <v>2602.2400000000002</v>
      </c>
      <c r="L38" s="60">
        <f t="shared" si="11"/>
        <v>1271.16</v>
      </c>
      <c r="M38" s="60">
        <f t="shared" si="11"/>
        <v>710.48</v>
      </c>
      <c r="N38" s="28">
        <f>SUM(B38:M38)</f>
        <v>22268.840000000004</v>
      </c>
    </row>
    <row r="39" spans="1:14" ht="18.75" customHeight="1">
      <c r="A39" s="56" t="s">
        <v>45</v>
      </c>
      <c r="B39" s="62">
        <v>739</v>
      </c>
      <c r="C39" s="62">
        <v>583</v>
      </c>
      <c r="D39" s="62">
        <v>504</v>
      </c>
      <c r="E39" s="62">
        <v>151</v>
      </c>
      <c r="F39" s="62">
        <v>405</v>
      </c>
      <c r="G39" s="62">
        <v>475</v>
      </c>
      <c r="H39" s="62">
        <v>539</v>
      </c>
      <c r="I39" s="62">
        <v>595</v>
      </c>
      <c r="J39" s="62">
        <v>141</v>
      </c>
      <c r="K39" s="62">
        <v>608</v>
      </c>
      <c r="L39" s="62">
        <v>297</v>
      </c>
      <c r="M39" s="62">
        <v>166</v>
      </c>
      <c r="N39" s="12">
        <f>SUM(B39:M39)</f>
        <v>5203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938413.4606638465</v>
      </c>
      <c r="C42" s="64">
        <f aca="true" t="shared" si="12" ref="C42:M42">C43+C44+C45+C46</f>
        <v>635347.0880873102</v>
      </c>
      <c r="D42" s="64">
        <f t="shared" si="12"/>
        <v>650811.6395822099</v>
      </c>
      <c r="E42" s="64">
        <f t="shared" si="12"/>
        <v>152913.021673943</v>
      </c>
      <c r="F42" s="64">
        <f t="shared" si="12"/>
        <v>620235.0942733032</v>
      </c>
      <c r="G42" s="64">
        <f t="shared" si="12"/>
        <v>796734.8584942508</v>
      </c>
      <c r="H42" s="64">
        <f t="shared" si="12"/>
        <v>877113.219690104</v>
      </c>
      <c r="I42" s="64">
        <f t="shared" si="12"/>
        <v>756592.711083298</v>
      </c>
      <c r="J42" s="64">
        <f t="shared" si="12"/>
        <v>616316.2152883976</v>
      </c>
      <c r="K42" s="64">
        <f t="shared" si="12"/>
        <v>703871.565001062</v>
      </c>
      <c r="L42" s="64">
        <f t="shared" si="12"/>
        <v>366353.52802763495</v>
      </c>
      <c r="M42" s="64">
        <f t="shared" si="12"/>
        <v>193490.3841960951</v>
      </c>
      <c r="N42" s="64">
        <f>N43+N44+N45+N46</f>
        <v>7308192.786061455</v>
      </c>
    </row>
    <row r="43" spans="1:14" ht="18.75" customHeight="1">
      <c r="A43" s="61" t="s">
        <v>85</v>
      </c>
      <c r="B43" s="58">
        <f aca="true" t="shared" si="13" ref="B43:H43">B35*B7</f>
        <v>938245.9706468</v>
      </c>
      <c r="C43" s="58">
        <f t="shared" si="13"/>
        <v>634944.4980950501</v>
      </c>
      <c r="D43" s="58">
        <f t="shared" si="13"/>
        <v>641390.96956416</v>
      </c>
      <c r="E43" s="58">
        <f t="shared" si="13"/>
        <v>152711.261677</v>
      </c>
      <c r="F43" s="58">
        <f t="shared" si="13"/>
        <v>620108.76426</v>
      </c>
      <c r="G43" s="58">
        <f t="shared" si="13"/>
        <v>796702.938509</v>
      </c>
      <c r="H43" s="58">
        <f t="shared" si="13"/>
        <v>876958.7396933</v>
      </c>
      <c r="I43" s="58">
        <f>I35*I7</f>
        <v>756467.3010882</v>
      </c>
      <c r="J43" s="58">
        <f>J35*J7</f>
        <v>616271.0452913</v>
      </c>
      <c r="K43" s="58">
        <f>K35*K7</f>
        <v>703567.21499055</v>
      </c>
      <c r="L43" s="58">
        <f>L35*L7</f>
        <v>366269.78802484</v>
      </c>
      <c r="M43" s="58">
        <f>M35*M7</f>
        <v>193406.9041936</v>
      </c>
      <c r="N43" s="60">
        <f>SUM(B43:M43)</f>
        <v>7297045.396033799</v>
      </c>
    </row>
    <row r="44" spans="1:14" ht="18.75" customHeight="1">
      <c r="A44" s="61" t="s">
        <v>86</v>
      </c>
      <c r="B44" s="58">
        <f aca="true" t="shared" si="14" ref="B44:M44">B36*B7</f>
        <v>-2995.4299829536003</v>
      </c>
      <c r="C44" s="58">
        <f t="shared" si="14"/>
        <v>-2092.6500077399</v>
      </c>
      <c r="D44" s="58">
        <f t="shared" si="14"/>
        <v>-2106.01998195</v>
      </c>
      <c r="E44" s="58">
        <f t="shared" si="14"/>
        <v>-444.520003057</v>
      </c>
      <c r="F44" s="58">
        <f t="shared" si="14"/>
        <v>-1607.0699866967998</v>
      </c>
      <c r="G44" s="58">
        <f t="shared" si="14"/>
        <v>-2001.0800147492</v>
      </c>
      <c r="H44" s="58">
        <f t="shared" si="14"/>
        <v>-2152.440003196</v>
      </c>
      <c r="I44" s="58">
        <f t="shared" si="14"/>
        <v>-2421.190004902</v>
      </c>
      <c r="J44" s="58">
        <f t="shared" si="14"/>
        <v>-558.3100029024</v>
      </c>
      <c r="K44" s="58">
        <f t="shared" si="14"/>
        <v>-2297.8899894879</v>
      </c>
      <c r="L44" s="58">
        <f t="shared" si="14"/>
        <v>-1187.419997205</v>
      </c>
      <c r="M44" s="58">
        <f t="shared" si="14"/>
        <v>-626.9999975049</v>
      </c>
      <c r="N44" s="28">
        <f>SUM(B44:M44)</f>
        <v>-20491.019972344704</v>
      </c>
    </row>
    <row r="45" spans="1:14" ht="18.75" customHeight="1">
      <c r="A45" s="61" t="s">
        <v>47</v>
      </c>
      <c r="B45" s="58">
        <f aca="true" t="shared" si="15" ref="B45:M45">B38</f>
        <v>3162.92</v>
      </c>
      <c r="C45" s="58">
        <f t="shared" si="15"/>
        <v>2495.2400000000002</v>
      </c>
      <c r="D45" s="58">
        <f t="shared" si="15"/>
        <v>2157.1200000000003</v>
      </c>
      <c r="E45" s="58">
        <f t="shared" si="15"/>
        <v>646.2800000000001</v>
      </c>
      <c r="F45" s="58">
        <f t="shared" si="15"/>
        <v>1733.4</v>
      </c>
      <c r="G45" s="58">
        <f t="shared" si="15"/>
        <v>2033.0000000000002</v>
      </c>
      <c r="H45" s="58">
        <f t="shared" si="15"/>
        <v>2306.92</v>
      </c>
      <c r="I45" s="58">
        <f t="shared" si="15"/>
        <v>2546.6000000000004</v>
      </c>
      <c r="J45" s="58">
        <f t="shared" si="15"/>
        <v>603.48</v>
      </c>
      <c r="K45" s="58">
        <f t="shared" si="15"/>
        <v>2602.2400000000002</v>
      </c>
      <c r="L45" s="58">
        <f t="shared" si="15"/>
        <v>1271.16</v>
      </c>
      <c r="M45" s="58">
        <f t="shared" si="15"/>
        <v>710.48</v>
      </c>
      <c r="N45" s="60">
        <f>SUM(B45:M45)</f>
        <v>22268.840000000004</v>
      </c>
    </row>
    <row r="46" spans="1:14" ht="18.75" customHeight="1">
      <c r="A46" s="2" t="s">
        <v>93</v>
      </c>
      <c r="B46" s="58">
        <v>0</v>
      </c>
      <c r="C46" s="58">
        <v>0</v>
      </c>
      <c r="D46" s="58">
        <v>9369.57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9369.57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-94342.17</v>
      </c>
      <c r="C48" s="28">
        <f aca="true" t="shared" si="16" ref="C48:M48">+C49+C52+C60+C61</f>
        <v>886760.85</v>
      </c>
      <c r="D48" s="28">
        <f t="shared" si="16"/>
        <v>-76212.22</v>
      </c>
      <c r="E48" s="28">
        <f t="shared" si="16"/>
        <v>-137600.34000000003</v>
      </c>
      <c r="F48" s="28">
        <f t="shared" si="16"/>
        <v>-75244.4</v>
      </c>
      <c r="G48" s="28">
        <f t="shared" si="16"/>
        <v>-107218.49</v>
      </c>
      <c r="H48" s="28">
        <f t="shared" si="16"/>
        <v>-122846.58</v>
      </c>
      <c r="I48" s="28">
        <f t="shared" si="16"/>
        <v>-79886.15</v>
      </c>
      <c r="J48" s="28">
        <f t="shared" si="16"/>
        <v>-85917.63</v>
      </c>
      <c r="K48" s="28">
        <f t="shared" si="16"/>
        <v>-80791.17</v>
      </c>
      <c r="L48" s="28">
        <f t="shared" si="16"/>
        <v>-74486.03</v>
      </c>
      <c r="M48" s="28">
        <f t="shared" si="16"/>
        <v>-25024.36</v>
      </c>
      <c r="N48" s="28">
        <f>+N49+N52+N60+N61</f>
        <v>-72808.69000000006</v>
      </c>
    </row>
    <row r="49" spans="1:14" ht="18.75" customHeight="1">
      <c r="A49" s="17" t="s">
        <v>48</v>
      </c>
      <c r="B49" s="29">
        <f>B50+B51</f>
        <v>-83524</v>
      </c>
      <c r="C49" s="29">
        <f>C50+C51</f>
        <v>-81609.5</v>
      </c>
      <c r="D49" s="29">
        <f>D50+D51</f>
        <v>-57389.5</v>
      </c>
      <c r="E49" s="29">
        <f>E50+E51</f>
        <v>-12141.5</v>
      </c>
      <c r="F49" s="29">
        <f aca="true" t="shared" si="17" ref="F49:M49">F50+F51</f>
        <v>-48251</v>
      </c>
      <c r="G49" s="29">
        <f t="shared" si="17"/>
        <v>-91875</v>
      </c>
      <c r="H49" s="29">
        <f t="shared" si="17"/>
        <v>-115146.5</v>
      </c>
      <c r="I49" s="29">
        <f t="shared" si="17"/>
        <v>-51271.5</v>
      </c>
      <c r="J49" s="29">
        <f t="shared" si="17"/>
        <v>-70010.5</v>
      </c>
      <c r="K49" s="29">
        <f t="shared" si="17"/>
        <v>-51817.5</v>
      </c>
      <c r="L49" s="29">
        <f t="shared" si="17"/>
        <v>-41363</v>
      </c>
      <c r="M49" s="29">
        <f t="shared" si="17"/>
        <v>-22813</v>
      </c>
      <c r="N49" s="28">
        <f aca="true" t="shared" si="18" ref="N49:N61">SUM(B49:M49)</f>
        <v>-727212.5</v>
      </c>
    </row>
    <row r="50" spans="1:14" ht="18.75" customHeight="1">
      <c r="A50" s="13" t="s">
        <v>49</v>
      </c>
      <c r="B50" s="20">
        <f>ROUND(-B9*$D$3,2)</f>
        <v>-83524</v>
      </c>
      <c r="C50" s="20">
        <f>ROUND(-C9*$D$3,2)</f>
        <v>-81609.5</v>
      </c>
      <c r="D50" s="20">
        <f>ROUND(-D9*$D$3,2)</f>
        <v>-57389.5</v>
      </c>
      <c r="E50" s="20">
        <f>ROUND(-E9*$D$3,2)</f>
        <v>-12141.5</v>
      </c>
      <c r="F50" s="20">
        <f aca="true" t="shared" si="19" ref="F50:M50">ROUND(-F9*$D$3,2)</f>
        <v>-48251</v>
      </c>
      <c r="G50" s="20">
        <f t="shared" si="19"/>
        <v>-91875</v>
      </c>
      <c r="H50" s="20">
        <f t="shared" si="19"/>
        <v>-115146.5</v>
      </c>
      <c r="I50" s="20">
        <f t="shared" si="19"/>
        <v>-51271.5</v>
      </c>
      <c r="J50" s="20">
        <f t="shared" si="19"/>
        <v>-70010.5</v>
      </c>
      <c r="K50" s="20">
        <f t="shared" si="19"/>
        <v>-51817.5</v>
      </c>
      <c r="L50" s="20">
        <f t="shared" si="19"/>
        <v>-41363</v>
      </c>
      <c r="M50" s="20">
        <f t="shared" si="19"/>
        <v>-22813</v>
      </c>
      <c r="N50" s="49">
        <f t="shared" si="18"/>
        <v>-727212.5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-10818.17</v>
      </c>
      <c r="C52" s="29">
        <f aca="true" t="shared" si="21" ref="C52:M52">SUM(C53:C59)</f>
        <v>-7704.75</v>
      </c>
      <c r="D52" s="29">
        <f t="shared" si="21"/>
        <v>-18822.72</v>
      </c>
      <c r="E52" s="29">
        <f t="shared" si="21"/>
        <v>-139710.61000000002</v>
      </c>
      <c r="F52" s="29">
        <f t="shared" si="21"/>
        <v>-26993.4</v>
      </c>
      <c r="G52" s="29">
        <f t="shared" si="21"/>
        <v>-15343.49</v>
      </c>
      <c r="H52" s="29">
        <f t="shared" si="21"/>
        <v>-7700.08</v>
      </c>
      <c r="I52" s="29">
        <f t="shared" si="21"/>
        <v>-28614.65</v>
      </c>
      <c r="J52" s="29">
        <f t="shared" si="21"/>
        <v>-15907.13</v>
      </c>
      <c r="K52" s="29">
        <f t="shared" si="21"/>
        <v>-28973.67</v>
      </c>
      <c r="L52" s="29">
        <f t="shared" si="21"/>
        <v>-33123.03</v>
      </c>
      <c r="M52" s="29">
        <f t="shared" si="21"/>
        <v>-2211.36</v>
      </c>
      <c r="N52" s="29">
        <f>SUM(N53:N59)</f>
        <v>-335923.06</v>
      </c>
    </row>
    <row r="53" spans="1:14" ht="18.75" customHeight="1">
      <c r="A53" s="13" t="s">
        <v>52</v>
      </c>
      <c r="B53" s="27">
        <v>-10514.29</v>
      </c>
      <c r="C53" s="27">
        <v>-7584.91</v>
      </c>
      <c r="D53" s="27">
        <v>-18720</v>
      </c>
      <c r="E53" s="27">
        <v>-9629.29</v>
      </c>
      <c r="F53" s="27">
        <v>-26544</v>
      </c>
      <c r="G53" s="27">
        <v>-14658.69</v>
      </c>
      <c r="H53" s="27">
        <v>-6998.16</v>
      </c>
      <c r="I53" s="27">
        <v>-28511.93</v>
      </c>
      <c r="J53" s="27">
        <v>-14186.57</v>
      </c>
      <c r="K53" s="27">
        <v>-28875.23</v>
      </c>
      <c r="L53" s="27">
        <v>-33037.43</v>
      </c>
      <c r="M53" s="27">
        <v>-2160</v>
      </c>
      <c r="N53" s="27">
        <f t="shared" si="18"/>
        <v>-201420.5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-130000</v>
      </c>
    </row>
    <row r="59" spans="1:14" ht="18.75" customHeight="1">
      <c r="A59" s="16" t="s">
        <v>87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-449.4</v>
      </c>
      <c r="G59" s="27">
        <v>-684.8</v>
      </c>
      <c r="H59" s="27">
        <v>-701.92</v>
      </c>
      <c r="I59" s="27">
        <v>-102.72</v>
      </c>
      <c r="J59" s="27">
        <v>-1720.56</v>
      </c>
      <c r="K59" s="27">
        <v>-98.44</v>
      </c>
      <c r="L59" s="27">
        <v>-85.6</v>
      </c>
      <c r="M59" s="27">
        <v>-51.36</v>
      </c>
      <c r="N59" s="27">
        <f t="shared" si="18"/>
        <v>-4502.5599999999995</v>
      </c>
    </row>
    <row r="60" spans="1:14" ht="18.75" customHeight="1">
      <c r="A60" s="17" t="s">
        <v>104</v>
      </c>
      <c r="B60" s="30">
        <v>0</v>
      </c>
      <c r="C60" s="30">
        <v>976075.1</v>
      </c>
      <c r="D60" s="30">
        <v>0</v>
      </c>
      <c r="E60" s="30">
        <v>14251.77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990326.87</v>
      </c>
    </row>
    <row r="61" spans="1:14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16" ht="15.75">
      <c r="A63" s="2" t="s">
        <v>98</v>
      </c>
      <c r="B63" s="32">
        <f aca="true" t="shared" si="22" ref="B63:M63">+B42+B48</f>
        <v>844071.2906638464</v>
      </c>
      <c r="C63" s="32">
        <f t="shared" si="22"/>
        <v>1522107.9380873102</v>
      </c>
      <c r="D63" s="32">
        <f t="shared" si="22"/>
        <v>574599.4195822099</v>
      </c>
      <c r="E63" s="32">
        <f t="shared" si="22"/>
        <v>15312.681673942978</v>
      </c>
      <c r="F63" s="32">
        <f t="shared" si="22"/>
        <v>544990.6942733031</v>
      </c>
      <c r="G63" s="32">
        <f t="shared" si="22"/>
        <v>689516.3684942508</v>
      </c>
      <c r="H63" s="32">
        <f t="shared" si="22"/>
        <v>754266.639690104</v>
      </c>
      <c r="I63" s="32">
        <f t="shared" si="22"/>
        <v>676706.561083298</v>
      </c>
      <c r="J63" s="32">
        <f t="shared" si="22"/>
        <v>530398.5852883976</v>
      </c>
      <c r="K63" s="32">
        <f t="shared" si="22"/>
        <v>623080.395001062</v>
      </c>
      <c r="L63" s="32">
        <f t="shared" si="22"/>
        <v>291867.4980276349</v>
      </c>
      <c r="M63" s="32">
        <f t="shared" si="22"/>
        <v>168466.02419609512</v>
      </c>
      <c r="N63" s="32">
        <f>SUM(B63:M63)</f>
        <v>7235384.096061456</v>
      </c>
      <c r="P63" s="80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97</v>
      </c>
      <c r="B66" s="39">
        <f>SUM(B67:B80)</f>
        <v>844071.2899999999</v>
      </c>
      <c r="C66" s="39">
        <f aca="true" t="shared" si="23" ref="C66:M66">SUM(C67:C80)</f>
        <v>1522107.9500000002</v>
      </c>
      <c r="D66" s="39">
        <f t="shared" si="23"/>
        <v>574599.4199999999</v>
      </c>
      <c r="E66" s="39">
        <f t="shared" si="23"/>
        <v>15312.68</v>
      </c>
      <c r="F66" s="39">
        <f t="shared" si="23"/>
        <v>544990.69</v>
      </c>
      <c r="G66" s="39">
        <f t="shared" si="23"/>
        <v>689516.37</v>
      </c>
      <c r="H66" s="39">
        <f t="shared" si="23"/>
        <v>754266.64</v>
      </c>
      <c r="I66" s="39">
        <f t="shared" si="23"/>
        <v>676706.56</v>
      </c>
      <c r="J66" s="39">
        <f t="shared" si="23"/>
        <v>530398.59</v>
      </c>
      <c r="K66" s="39">
        <f t="shared" si="23"/>
        <v>623080.39</v>
      </c>
      <c r="L66" s="39">
        <f t="shared" si="23"/>
        <v>291867.5</v>
      </c>
      <c r="M66" s="39">
        <f t="shared" si="23"/>
        <v>168466.02</v>
      </c>
      <c r="N66" s="32">
        <f>SUM(N67:N80)</f>
        <v>7235384.099999999</v>
      </c>
    </row>
    <row r="67" spans="1:14" ht="18.75" customHeight="1">
      <c r="A67" s="17" t="s">
        <v>89</v>
      </c>
      <c r="B67" s="39">
        <v>170074.1</v>
      </c>
      <c r="C67" s="39">
        <f>161881.77+54300.08</f>
        <v>216181.84999999998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386255.94999999995</v>
      </c>
    </row>
    <row r="68" spans="1:14" ht="18.75" customHeight="1">
      <c r="A68" s="17" t="s">
        <v>90</v>
      </c>
      <c r="B68" s="39">
        <v>673997.19</v>
      </c>
      <c r="C68" s="39">
        <f>384151.08+921775.02</f>
        <v>1305926.1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1979923.29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v>574599.4199999999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574599.4199999999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1060.91+14251.77</f>
        <v>15312.68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15312.68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v>544990.69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544990.69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689516.37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689516.37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579064.97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579064.97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175201.67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175201.67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676706.56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676706.56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530398.59</v>
      </c>
      <c r="K76" s="38">
        <v>0</v>
      </c>
      <c r="L76" s="38">
        <v>0</v>
      </c>
      <c r="M76" s="38">
        <v>0</v>
      </c>
      <c r="N76" s="32">
        <f t="shared" si="24"/>
        <v>530398.59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623080.39</v>
      </c>
      <c r="L77" s="38">
        <v>0</v>
      </c>
      <c r="M77" s="65"/>
      <c r="N77" s="29">
        <f t="shared" si="24"/>
        <v>623080.39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291867.5</v>
      </c>
      <c r="M78" s="38">
        <v>0</v>
      </c>
      <c r="N78" s="32">
        <f t="shared" si="24"/>
        <v>291867.5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168466.02</v>
      </c>
      <c r="N79" s="29">
        <f t="shared" si="24"/>
        <v>168466.02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2.034081728636781</v>
      </c>
      <c r="C84" s="47">
        <v>2.0514433362507987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1.7807857573918269</v>
      </c>
      <c r="C85" s="47">
        <v>1.7153484730151198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1.6709224626703567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2.1060949201011363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1.9455059982726164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1.546079294454871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1.8162944394513714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1.776564413357193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1.7684837340079893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1.9882386833012269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1.902422422952866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2.2619302196624886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2.2192063700248323</v>
      </c>
      <c r="N96" s="53"/>
    </row>
    <row r="97" spans="1:13" ht="21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14.2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8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2015-09-04T19:43:00Z</dcterms:modified>
  <cp:category/>
  <cp:version/>
  <cp:contentType/>
  <cp:contentStatus/>
</cp:coreProperties>
</file>