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<sst xmlns="http://schemas.openxmlformats.org/spreadsheetml/2006/main" count="109" uniqueCount="107">
  <si>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</si>
  <si>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</si>
  <si>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</si>
  <si>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</si>
  <si>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</si>
  <si>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</si>
  <si>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</si>
  <si>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</si>
  <si>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</si>
  <si>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</si>
  <si>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</si>
  <si>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</si>
  <si>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</si>
  <si>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</si>
  <si>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</si>
  <si>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</si>
  <si>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</si>
  <si>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</si>
  <si>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</si>
  <si>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</si>
  <si>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</si>
  <si>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</si>
  <si>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</si>
  <si>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</si>
  <si>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</si>
  <si>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</si>
  <si>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</si>
  <si>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</si>
  <si>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</si>
  <si>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</si>
  <si>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</si>
  <si>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</si>
  <si>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</si>
  <si>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</si>
  <si>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</si>
  <si>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</si>
  <si>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</si>
  <si>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</si>
  <si>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</si>
  <si>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</si>
  <si>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</si>
  <si>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</si>
  <si>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</si>
  <si>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</si>
  <si>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</si>
  <si>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</si>
  <si>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</si>
  <si>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</si>
  <si>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</si>
  <si>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</si>
  <si>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</si>
  <si>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</si>
  <si>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</si>
  <si>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</si>
  <si>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</si>
  <si>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</si>
  <si>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</si>
  <si>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</si>
  <si>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</si>
  <si>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</si>
  <si>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</si>
  <si>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</si>
  <si>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</si>
  <si>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</si>
  <si>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</si>
  <si>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</si>
  <si>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</si>
  <si>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</si>
  <si>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</si>
  <si>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</si>
  <si>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</si>
  <si>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</si>
  <si>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</si>
  <si>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</si>
  <si>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</si>
  <si>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</si>
  <si>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</si>
  <si>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</si>
  <si>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</si>
  <si>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</si>
  <si>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</si>
  <si>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</si>
  <si>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</si>
  <si>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</si>
  <si>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</si>
  <si>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</si>
  <si>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</si>
  <si>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</si>
  <si>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</si>
  <si>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</si>
  <si>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</si>
  <si>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</si>
  <si>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</si>
  <si>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</si>
  <si>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</si>
  <si>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</si>
  <si>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</si>
  <si>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</si>
  <si>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</si>
  <si>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</si>
  <si>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</si>
  <si>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</si>
  <si>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</si>
  <si>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</si>
  <si>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</si>
  <si>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21/12/15 - VENCIMENTO 29/12/15</t>
  </si>
  <si>
    <t>Nota: (1) Revisão mensal de passageiros, processada pelo sistema de bilhetagem eletrônica, período de 01 a 30/11/15, todas as áreas. Total de 626.553 passageiros.
           (2) Tarifa de remuneração de cada empresa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</si>
</sst>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791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791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791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9" sqref="C99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462172</v>
      </c>
      <c r="C7" s="10">
        <f>C8+C20+C24</f>
        <v>334460</v>
      </c>
      <c r="D7" s="10">
        <f>D8+D20+D24</f>
        <v>354626</v>
      </c>
      <c r="E7" s="10">
        <f>E8+E20+E24</f>
        <v>22415</v>
      </c>
      <c r="F7" s="10">
        <f aca="true" t="shared" si="0" ref="F7:M7">F8+F20+F24</f>
        <v>287340</v>
      </c>
      <c r="G7" s="10">
        <f t="shared" si="0"/>
        <v>457954</v>
      </c>
      <c r="H7" s="10">
        <f t="shared" si="0"/>
        <v>432874</v>
      </c>
      <c r="I7" s="10">
        <f t="shared" si="0"/>
        <v>399326</v>
      </c>
      <c r="J7" s="10">
        <f t="shared" si="0"/>
        <v>292968</v>
      </c>
      <c r="K7" s="10">
        <f t="shared" si="0"/>
        <v>350420</v>
      </c>
      <c r="L7" s="10">
        <f t="shared" si="0"/>
        <v>145842</v>
      </c>
      <c r="M7" s="10">
        <f t="shared" si="0"/>
        <v>81454</v>
      </c>
      <c r="N7" s="10">
        <f>+N8+N20+N24</f>
        <v>3621851</v>
      </c>
    </row>
    <row r="8" spans="1:14" ht="18.75" customHeight="1">
      <c r="A8" s="11" t="s">
        <v>27</v>
      </c>
      <c r="B8" s="12">
        <f>+B9+B12+B16</f>
        <v>264950</v>
      </c>
      <c r="C8" s="12">
        <f>+C9+C12+C16</f>
        <v>201094</v>
      </c>
      <c r="D8" s="12">
        <f>+D9+D12+D16</f>
        <v>230460</v>
      </c>
      <c r="E8" s="12">
        <f>+E9+E12+E16</f>
        <v>13555</v>
      </c>
      <c r="F8" s="12">
        <f aca="true" t="shared" si="1" ref="F8:M8">+F9+F12+F16</f>
        <v>176101</v>
      </c>
      <c r="G8" s="12">
        <f t="shared" si="1"/>
        <v>280810</v>
      </c>
      <c r="H8" s="12">
        <f t="shared" si="1"/>
        <v>255185</v>
      </c>
      <c r="I8" s="12">
        <f t="shared" si="1"/>
        <v>240218</v>
      </c>
      <c r="J8" s="12">
        <f t="shared" si="1"/>
        <v>178997</v>
      </c>
      <c r="K8" s="12">
        <f t="shared" si="1"/>
        <v>201214</v>
      </c>
      <c r="L8" s="12">
        <f t="shared" si="1"/>
        <v>90235</v>
      </c>
      <c r="M8" s="12">
        <f t="shared" si="1"/>
        <v>52892</v>
      </c>
      <c r="N8" s="12">
        <f>SUM(B8:M8)</f>
        <v>2185711</v>
      </c>
    </row>
    <row r="9" spans="1:14" ht="18.75" customHeight="1">
      <c r="A9" s="13" t="s">
        <v>4</v>
      </c>
      <c r="B9" s="14">
        <v>35221</v>
      </c>
      <c r="C9" s="14">
        <v>35041</v>
      </c>
      <c r="D9" s="14">
        <v>27889</v>
      </c>
      <c r="E9" s="14">
        <v>2145</v>
      </c>
      <c r="F9" s="14">
        <v>21969</v>
      </c>
      <c r="G9" s="14">
        <v>38879</v>
      </c>
      <c r="H9" s="14">
        <v>45807</v>
      </c>
      <c r="I9" s="14">
        <v>23330</v>
      </c>
      <c r="J9" s="14">
        <v>30964</v>
      </c>
      <c r="K9" s="14">
        <v>25133</v>
      </c>
      <c r="L9" s="14">
        <v>14899</v>
      </c>
      <c r="M9" s="14">
        <v>9541</v>
      </c>
      <c r="N9" s="12">
        <f aca="true" t="shared" si="2" ref="N9:N19">SUM(B9:M9)</f>
        <v>310818</v>
      </c>
    </row>
    <row r="10" spans="1:14" ht="18.75" customHeight="1">
      <c r="A10" s="15" t="s">
        <v>5</v>
      </c>
      <c r="B10" s="14">
        <f>+B9-B11</f>
        <v>35221</v>
      </c>
      <c r="C10" s="14">
        <f>+C9-C11</f>
        <v>35041</v>
      </c>
      <c r="D10" s="14">
        <f>+D9-D11</f>
        <v>27889</v>
      </c>
      <c r="E10" s="14">
        <f>+E9-E11</f>
        <v>2145</v>
      </c>
      <c r="F10" s="14">
        <f aca="true" t="shared" si="3" ref="F10:M10">+F9-F11</f>
        <v>21969</v>
      </c>
      <c r="G10" s="14">
        <f t="shared" si="3"/>
        <v>38879</v>
      </c>
      <c r="H10" s="14">
        <f t="shared" si="3"/>
        <v>45807</v>
      </c>
      <c r="I10" s="14">
        <f t="shared" si="3"/>
        <v>23330</v>
      </c>
      <c r="J10" s="14">
        <f t="shared" si="3"/>
        <v>30964</v>
      </c>
      <c r="K10" s="14">
        <f t="shared" si="3"/>
        <v>25133</v>
      </c>
      <c r="L10" s="14">
        <f t="shared" si="3"/>
        <v>14899</v>
      </c>
      <c r="M10" s="14">
        <f t="shared" si="3"/>
        <v>9541</v>
      </c>
      <c r="N10" s="12">
        <f t="shared" si="2"/>
        <v>310818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186935</v>
      </c>
      <c r="C12" s="14">
        <f>C13+C14+C15</f>
        <v>137905</v>
      </c>
      <c r="D12" s="14">
        <f>D13+D14+D15</f>
        <v>173270</v>
      </c>
      <c r="E12" s="14">
        <f>E13+E14+E15</f>
        <v>9605</v>
      </c>
      <c r="F12" s="14">
        <f aca="true" t="shared" si="4" ref="F12:M12">F13+F14+F15</f>
        <v>128780</v>
      </c>
      <c r="G12" s="14">
        <f t="shared" si="4"/>
        <v>203134</v>
      </c>
      <c r="H12" s="14">
        <f t="shared" si="4"/>
        <v>176167</v>
      </c>
      <c r="I12" s="14">
        <f t="shared" si="4"/>
        <v>181595</v>
      </c>
      <c r="J12" s="14">
        <f t="shared" si="4"/>
        <v>123503</v>
      </c>
      <c r="K12" s="14">
        <f t="shared" si="4"/>
        <v>145163</v>
      </c>
      <c r="L12" s="14">
        <f t="shared" si="4"/>
        <v>64713</v>
      </c>
      <c r="M12" s="14">
        <f t="shared" si="4"/>
        <v>37465</v>
      </c>
      <c r="N12" s="12">
        <f t="shared" si="2"/>
        <v>1568235</v>
      </c>
    </row>
    <row r="13" spans="1:14" ht="18.75" customHeight="1">
      <c r="A13" s="15" t="s">
        <v>7</v>
      </c>
      <c r="B13" s="14">
        <v>98008</v>
      </c>
      <c r="C13" s="14">
        <v>72529</v>
      </c>
      <c r="D13" s="14">
        <v>88411</v>
      </c>
      <c r="E13" s="14">
        <v>5094</v>
      </c>
      <c r="F13" s="14">
        <v>65652</v>
      </c>
      <c r="G13" s="14">
        <v>104841</v>
      </c>
      <c r="H13" s="14">
        <v>95443</v>
      </c>
      <c r="I13" s="14">
        <v>98036</v>
      </c>
      <c r="J13" s="14">
        <v>63088</v>
      </c>
      <c r="K13" s="14">
        <v>75295</v>
      </c>
      <c r="L13" s="14">
        <v>33350</v>
      </c>
      <c r="M13" s="14">
        <v>18271</v>
      </c>
      <c r="N13" s="12">
        <f t="shared" si="2"/>
        <v>818018</v>
      </c>
    </row>
    <row r="14" spans="1:14" ht="18.75" customHeight="1">
      <c r="A14" s="15" t="s">
        <v>8</v>
      </c>
      <c r="B14" s="14">
        <v>85148</v>
      </c>
      <c r="C14" s="14">
        <v>61432</v>
      </c>
      <c r="D14" s="14">
        <v>81701</v>
      </c>
      <c r="E14" s="14">
        <v>4207</v>
      </c>
      <c r="F14" s="14">
        <v>59810</v>
      </c>
      <c r="G14" s="14">
        <v>91826</v>
      </c>
      <c r="H14" s="14">
        <v>76430</v>
      </c>
      <c r="I14" s="14">
        <v>80759</v>
      </c>
      <c r="J14" s="14">
        <v>57570</v>
      </c>
      <c r="K14" s="14">
        <v>67231</v>
      </c>
      <c r="L14" s="14">
        <v>30056</v>
      </c>
      <c r="M14" s="14">
        <v>18562</v>
      </c>
      <c r="N14" s="12">
        <f t="shared" si="2"/>
        <v>714732</v>
      </c>
    </row>
    <row r="15" spans="1:14" ht="18.75" customHeight="1">
      <c r="A15" s="15" t="s">
        <v>9</v>
      </c>
      <c r="B15" s="14">
        <v>3779</v>
      </c>
      <c r="C15" s="14">
        <v>3944</v>
      </c>
      <c r="D15" s="14">
        <v>3158</v>
      </c>
      <c r="E15" s="14">
        <v>304</v>
      </c>
      <c r="F15" s="14">
        <v>3318</v>
      </c>
      <c r="G15" s="14">
        <v>6467</v>
      </c>
      <c r="H15" s="14">
        <v>4294</v>
      </c>
      <c r="I15" s="14">
        <v>2800</v>
      </c>
      <c r="J15" s="14">
        <v>2845</v>
      </c>
      <c r="K15" s="14">
        <v>2637</v>
      </c>
      <c r="L15" s="14">
        <v>1307</v>
      </c>
      <c r="M15" s="14">
        <v>632</v>
      </c>
      <c r="N15" s="12">
        <f t="shared" si="2"/>
        <v>35485</v>
      </c>
    </row>
    <row r="16" spans="1:14" ht="18.75" customHeight="1">
      <c r="A16" s="16" t="s">
        <v>26</v>
      </c>
      <c r="B16" s="14">
        <f>B17+B18+B19</f>
        <v>42794</v>
      </c>
      <c r="C16" s="14">
        <f>C17+C18+C19</f>
        <v>28148</v>
      </c>
      <c r="D16" s="14">
        <f>D17+D18+D19</f>
        <v>29301</v>
      </c>
      <c r="E16" s="14">
        <f>E17+E18+E19</f>
        <v>1805</v>
      </c>
      <c r="F16" s="14">
        <f aca="true" t="shared" si="5" ref="F16:M16">F17+F18+F19</f>
        <v>25352</v>
      </c>
      <c r="G16" s="14">
        <f t="shared" si="5"/>
        <v>38797</v>
      </c>
      <c r="H16" s="14">
        <f t="shared" si="5"/>
        <v>33211</v>
      </c>
      <c r="I16" s="14">
        <f t="shared" si="5"/>
        <v>35293</v>
      </c>
      <c r="J16" s="14">
        <f t="shared" si="5"/>
        <v>24530</v>
      </c>
      <c r="K16" s="14">
        <f t="shared" si="5"/>
        <v>30918</v>
      </c>
      <c r="L16" s="14">
        <f t="shared" si="5"/>
        <v>10623</v>
      </c>
      <c r="M16" s="14">
        <f t="shared" si="5"/>
        <v>5886</v>
      </c>
      <c r="N16" s="12">
        <f t="shared" si="2"/>
        <v>306658</v>
      </c>
    </row>
    <row r="17" spans="1:14" ht="18.75" customHeight="1">
      <c r="A17" s="15" t="s">
        <v>23</v>
      </c>
      <c r="B17" s="14">
        <v>7955</v>
      </c>
      <c r="C17" s="14">
        <v>5746</v>
      </c>
      <c r="D17" s="14">
        <v>5413</v>
      </c>
      <c r="E17" s="14">
        <v>307</v>
      </c>
      <c r="F17" s="14">
        <v>4888</v>
      </c>
      <c r="G17" s="14">
        <v>8284</v>
      </c>
      <c r="H17" s="14">
        <v>6901</v>
      </c>
      <c r="I17" s="14">
        <v>7577</v>
      </c>
      <c r="J17" s="14">
        <v>5301</v>
      </c>
      <c r="K17" s="14">
        <v>6519</v>
      </c>
      <c r="L17" s="14">
        <v>2309</v>
      </c>
      <c r="M17" s="14">
        <v>1085</v>
      </c>
      <c r="N17" s="12">
        <f t="shared" si="2"/>
        <v>62285</v>
      </c>
    </row>
    <row r="18" spans="1:14" ht="18.75" customHeight="1">
      <c r="A18" s="15" t="s">
        <v>24</v>
      </c>
      <c r="B18" s="14">
        <v>4129</v>
      </c>
      <c r="C18" s="14">
        <v>1869</v>
      </c>
      <c r="D18" s="14">
        <v>3601</v>
      </c>
      <c r="E18" s="14">
        <v>148</v>
      </c>
      <c r="F18" s="14">
        <v>2426</v>
      </c>
      <c r="G18" s="14">
        <v>3489</v>
      </c>
      <c r="H18" s="14">
        <v>3509</v>
      </c>
      <c r="I18" s="14">
        <v>4002</v>
      </c>
      <c r="J18" s="14">
        <v>2732</v>
      </c>
      <c r="K18" s="14">
        <v>4156</v>
      </c>
      <c r="L18" s="14">
        <v>1268</v>
      </c>
      <c r="M18" s="14">
        <v>582</v>
      </c>
      <c r="N18" s="12">
        <f t="shared" si="2"/>
        <v>31911</v>
      </c>
    </row>
    <row r="19" spans="1:14" ht="18.75" customHeight="1">
      <c r="A19" s="15" t="s">
        <v>25</v>
      </c>
      <c r="B19" s="14">
        <v>30710</v>
      </c>
      <c r="C19" s="14">
        <v>20533</v>
      </c>
      <c r="D19" s="14">
        <v>20287</v>
      </c>
      <c r="E19" s="14">
        <v>1350</v>
      </c>
      <c r="F19" s="14">
        <v>18038</v>
      </c>
      <c r="G19" s="14">
        <v>27024</v>
      </c>
      <c r="H19" s="14">
        <v>22801</v>
      </c>
      <c r="I19" s="14">
        <v>23714</v>
      </c>
      <c r="J19" s="14">
        <v>16497</v>
      </c>
      <c r="K19" s="14">
        <v>20243</v>
      </c>
      <c r="L19" s="14">
        <v>7046</v>
      </c>
      <c r="M19" s="14">
        <v>4219</v>
      </c>
      <c r="N19" s="12">
        <f t="shared" si="2"/>
        <v>212462</v>
      </c>
    </row>
    <row r="20" spans="1:14" ht="18.75" customHeight="1">
      <c r="A20" s="17" t="s">
        <v>10</v>
      </c>
      <c r="B20" s="18">
        <f>B21+B22+B23</f>
        <v>135887</v>
      </c>
      <c r="C20" s="18">
        <f>C21+C22+C23</f>
        <v>81341</v>
      </c>
      <c r="D20" s="18">
        <f>D21+D22+D23</f>
        <v>76138</v>
      </c>
      <c r="E20" s="18">
        <f>E21+E22+E23</f>
        <v>4632</v>
      </c>
      <c r="F20" s="18">
        <f aca="true" t="shared" si="6" ref="F20:M20">F21+F22+F23</f>
        <v>64040</v>
      </c>
      <c r="G20" s="18">
        <f t="shared" si="6"/>
        <v>104249</v>
      </c>
      <c r="H20" s="18">
        <f t="shared" si="6"/>
        <v>111901</v>
      </c>
      <c r="I20" s="18">
        <f t="shared" si="6"/>
        <v>112282</v>
      </c>
      <c r="J20" s="18">
        <f t="shared" si="6"/>
        <v>73176</v>
      </c>
      <c r="K20" s="18">
        <f t="shared" si="6"/>
        <v>111186</v>
      </c>
      <c r="L20" s="18">
        <f t="shared" si="6"/>
        <v>42448</v>
      </c>
      <c r="M20" s="18">
        <f t="shared" si="6"/>
        <v>22287</v>
      </c>
      <c r="N20" s="12">
        <f aca="true" t="shared" si="7" ref="N20:N26">SUM(B20:M20)</f>
        <v>939567</v>
      </c>
    </row>
    <row r="21" spans="1:14" ht="18.75" customHeight="1">
      <c r="A21" s="13" t="s">
        <v>11</v>
      </c>
      <c r="B21" s="14">
        <v>78998</v>
      </c>
      <c r="C21" s="14">
        <v>49750</v>
      </c>
      <c r="D21" s="14">
        <v>47752</v>
      </c>
      <c r="E21" s="14">
        <v>2964</v>
      </c>
      <c r="F21" s="14">
        <v>39622</v>
      </c>
      <c r="G21" s="14">
        <v>64434</v>
      </c>
      <c r="H21" s="14">
        <v>69366</v>
      </c>
      <c r="I21" s="14">
        <v>68676</v>
      </c>
      <c r="J21" s="14">
        <v>42914</v>
      </c>
      <c r="K21" s="14">
        <v>63804</v>
      </c>
      <c r="L21" s="14">
        <v>24349</v>
      </c>
      <c r="M21" s="14">
        <v>12393</v>
      </c>
      <c r="N21" s="12">
        <f t="shared" si="7"/>
        <v>565022</v>
      </c>
    </row>
    <row r="22" spans="1:14" ht="18.75" customHeight="1">
      <c r="A22" s="13" t="s">
        <v>12</v>
      </c>
      <c r="B22" s="14">
        <v>54627</v>
      </c>
      <c r="C22" s="14">
        <v>29852</v>
      </c>
      <c r="D22" s="14">
        <v>27143</v>
      </c>
      <c r="E22" s="14">
        <v>1547</v>
      </c>
      <c r="F22" s="14">
        <v>23101</v>
      </c>
      <c r="G22" s="14">
        <v>37290</v>
      </c>
      <c r="H22" s="14">
        <v>40502</v>
      </c>
      <c r="I22" s="14">
        <v>42150</v>
      </c>
      <c r="J22" s="14">
        <v>28909</v>
      </c>
      <c r="K22" s="14">
        <v>45707</v>
      </c>
      <c r="L22" s="14">
        <v>17407</v>
      </c>
      <c r="M22" s="14">
        <v>9551</v>
      </c>
      <c r="N22" s="12">
        <f t="shared" si="7"/>
        <v>357786</v>
      </c>
    </row>
    <row r="23" spans="1:14" ht="18.75" customHeight="1">
      <c r="A23" s="13" t="s">
        <v>13</v>
      </c>
      <c r="B23" s="14">
        <v>2262</v>
      </c>
      <c r="C23" s="14">
        <v>1739</v>
      </c>
      <c r="D23" s="14">
        <v>1243</v>
      </c>
      <c r="E23" s="14">
        <v>121</v>
      </c>
      <c r="F23" s="14">
        <v>1317</v>
      </c>
      <c r="G23" s="14">
        <v>2525</v>
      </c>
      <c r="H23" s="14">
        <v>2033</v>
      </c>
      <c r="I23" s="14">
        <v>1456</v>
      </c>
      <c r="J23" s="14">
        <v>1353</v>
      </c>
      <c r="K23" s="14">
        <v>1675</v>
      </c>
      <c r="L23" s="14">
        <v>692</v>
      </c>
      <c r="M23" s="14">
        <v>343</v>
      </c>
      <c r="N23" s="12">
        <f t="shared" si="7"/>
        <v>16759</v>
      </c>
    </row>
    <row r="24" spans="1:14" ht="18.75" customHeight="1">
      <c r="A24" s="17" t="s">
        <v>14</v>
      </c>
      <c r="B24" s="14">
        <f>B25+B26</f>
        <v>61335</v>
      </c>
      <c r="C24" s="14">
        <f>C25+C26</f>
        <v>52025</v>
      </c>
      <c r="D24" s="14">
        <f>D25+D26</f>
        <v>48028</v>
      </c>
      <c r="E24" s="14">
        <f>E25+E26</f>
        <v>4228</v>
      </c>
      <c r="F24" s="14">
        <f aca="true" t="shared" si="8" ref="F24:M24">F25+F26</f>
        <v>47199</v>
      </c>
      <c r="G24" s="14">
        <f t="shared" si="8"/>
        <v>72895</v>
      </c>
      <c r="H24" s="14">
        <f t="shared" si="8"/>
        <v>65788</v>
      </c>
      <c r="I24" s="14">
        <f t="shared" si="8"/>
        <v>46826</v>
      </c>
      <c r="J24" s="14">
        <f t="shared" si="8"/>
        <v>40795</v>
      </c>
      <c r="K24" s="14">
        <f t="shared" si="8"/>
        <v>38020</v>
      </c>
      <c r="L24" s="14">
        <f t="shared" si="8"/>
        <v>13159</v>
      </c>
      <c r="M24" s="14">
        <f t="shared" si="8"/>
        <v>6275</v>
      </c>
      <c r="N24" s="12">
        <f t="shared" si="7"/>
        <v>496573</v>
      </c>
    </row>
    <row r="25" spans="1:14" ht="18.75" customHeight="1">
      <c r="A25" s="13" t="s">
        <v>15</v>
      </c>
      <c r="B25" s="14">
        <v>39254</v>
      </c>
      <c r="C25" s="14">
        <v>33296</v>
      </c>
      <c r="D25" s="14">
        <v>30738</v>
      </c>
      <c r="E25" s="14">
        <v>2706</v>
      </c>
      <c r="F25" s="14">
        <v>30207</v>
      </c>
      <c r="G25" s="14">
        <v>46653</v>
      </c>
      <c r="H25" s="14">
        <v>42104</v>
      </c>
      <c r="I25" s="14">
        <v>29969</v>
      </c>
      <c r="J25" s="14">
        <v>26109</v>
      </c>
      <c r="K25" s="14">
        <v>24333</v>
      </c>
      <c r="L25" s="14">
        <v>8422</v>
      </c>
      <c r="M25" s="14">
        <v>4016</v>
      </c>
      <c r="N25" s="12">
        <f t="shared" si="7"/>
        <v>317807</v>
      </c>
    </row>
    <row r="26" spans="1:14" ht="18.75" customHeight="1">
      <c r="A26" s="13" t="s">
        <v>16</v>
      </c>
      <c r="B26" s="14">
        <v>22081</v>
      </c>
      <c r="C26" s="14">
        <v>18729</v>
      </c>
      <c r="D26" s="14">
        <v>17290</v>
      </c>
      <c r="E26" s="14">
        <v>1522</v>
      </c>
      <c r="F26" s="14">
        <v>16992</v>
      </c>
      <c r="G26" s="14">
        <v>26242</v>
      </c>
      <c r="H26" s="14">
        <v>23684</v>
      </c>
      <c r="I26" s="14">
        <v>16857</v>
      </c>
      <c r="J26" s="14">
        <v>14686</v>
      </c>
      <c r="K26" s="14">
        <v>13687</v>
      </c>
      <c r="L26" s="14">
        <v>4737</v>
      </c>
      <c r="M26" s="14">
        <v>2259</v>
      </c>
      <c r="N26" s="12">
        <f t="shared" si="7"/>
        <v>178766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0.9821153252468778</v>
      </c>
      <c r="C32" s="23">
        <f aca="true" t="shared" si="9" ref="C32:M32">(((+C$8+C$20)*C$29)+(C$24*C$30))/C$7</f>
        <v>0.9979623049094063</v>
      </c>
      <c r="D32" s="23">
        <f t="shared" si="9"/>
        <v>0.9890949738597845</v>
      </c>
      <c r="E32" s="23">
        <f t="shared" si="9"/>
        <v>0.9848951951817979</v>
      </c>
      <c r="F32" s="23">
        <f t="shared" si="9"/>
        <v>0.9960412894132388</v>
      </c>
      <c r="G32" s="23">
        <f t="shared" si="9"/>
        <v>0.9958932753071269</v>
      </c>
      <c r="H32" s="23">
        <f t="shared" si="9"/>
        <v>0.9980090677656778</v>
      </c>
      <c r="I32" s="23">
        <f t="shared" si="9"/>
        <v>0.9965524799286798</v>
      </c>
      <c r="J32" s="23">
        <f t="shared" si="9"/>
        <v>0.9936642483138091</v>
      </c>
      <c r="K32" s="23">
        <f t="shared" si="9"/>
        <v>0.9959421608355689</v>
      </c>
      <c r="L32" s="23">
        <f t="shared" si="9"/>
        <v>0.9965262304411623</v>
      </c>
      <c r="M32" s="23">
        <f t="shared" si="9"/>
        <v>0.9913101873450044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1.8505016958301672</v>
      </c>
      <c r="C35" s="26">
        <f>C32*C34</f>
        <v>1.816790376087574</v>
      </c>
      <c r="D35" s="26">
        <f>D32*D34</f>
        <v>1.6685043114040705</v>
      </c>
      <c r="E35" s="26">
        <f>E32*E34</f>
        <v>2.12540383120232</v>
      </c>
      <c r="F35" s="26">
        <f aca="true" t="shared" si="10" ref="F35:M35">F32*F34</f>
        <v>1.9597112369205474</v>
      </c>
      <c r="G35" s="26">
        <f t="shared" si="10"/>
        <v>1.5537926881341795</v>
      </c>
      <c r="H35" s="26">
        <f t="shared" si="10"/>
        <v>1.8168755078674164</v>
      </c>
      <c r="I35" s="26">
        <f t="shared" si="10"/>
        <v>1.7710730673292496</v>
      </c>
      <c r="J35" s="26">
        <f t="shared" si="10"/>
        <v>1.9888189930000888</v>
      </c>
      <c r="K35" s="26">
        <f t="shared" si="10"/>
        <v>1.9059345131910281</v>
      </c>
      <c r="L35" s="26">
        <f t="shared" si="10"/>
        <v>2.2650044691697175</v>
      </c>
      <c r="M35" s="26">
        <f t="shared" si="10"/>
        <v>2.2121086830603773</v>
      </c>
      <c r="N35" s="27"/>
    </row>
    <row r="36" spans="1:14" ht="18.75" customHeight="1">
      <c r="A36" s="56" t="s">
        <v>43</v>
      </c>
      <c r="B36" s="26">
        <v>-0.0060837524</v>
      </c>
      <c r="C36" s="26">
        <v>-0.0059877713</v>
      </c>
      <c r="D36" s="26">
        <v>-0.005489417</v>
      </c>
      <c r="E36" s="26">
        <v>-0.0061869284</v>
      </c>
      <c r="F36" s="26">
        <v>-0.0063327765</v>
      </c>
      <c r="G36" s="26">
        <v>-0.0050790472</v>
      </c>
      <c r="H36" s="26">
        <v>-0.005588855</v>
      </c>
      <c r="I36" s="26">
        <v>-0.0056686016</v>
      </c>
      <c r="J36" s="26">
        <v>-0.0063253666</v>
      </c>
      <c r="K36" s="26">
        <v>-0.006224873</v>
      </c>
      <c r="L36" s="26">
        <v>-0.0073429465</v>
      </c>
      <c r="M36" s="26">
        <v>-0.0072578388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14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855695.4097510072</v>
      </c>
      <c r="C42" s="64">
        <f aca="true" t="shared" si="12" ref="C42:M42">C43+C44+C45+C46</f>
        <v>608136.279197252</v>
      </c>
      <c r="D42" s="64">
        <f t="shared" si="12"/>
        <v>601832.8099429379</v>
      </c>
      <c r="E42" s="64">
        <f t="shared" si="12"/>
        <v>48148.526876314</v>
      </c>
      <c r="F42" s="64">
        <f t="shared" si="12"/>
        <v>563445.1668172401</v>
      </c>
      <c r="G42" s="64">
        <f t="shared" si="12"/>
        <v>711901.7667203712</v>
      </c>
      <c r="H42" s="64">
        <f t="shared" si="12"/>
        <v>786956.4585733301</v>
      </c>
      <c r="I42" s="64">
        <f t="shared" si="12"/>
        <v>707518.5036817983</v>
      </c>
      <c r="J42" s="64">
        <f t="shared" si="12"/>
        <v>582925.7927391812</v>
      </c>
      <c r="K42" s="64">
        <f t="shared" si="12"/>
        <v>668298.4921157401</v>
      </c>
      <c r="L42" s="64">
        <f t="shared" si="12"/>
        <v>330533.0317891969</v>
      </c>
      <c r="M42" s="64">
        <f t="shared" si="12"/>
        <v>180312.9606683848</v>
      </c>
      <c r="N42" s="64">
        <f>N43+N44+N45+N46</f>
        <v>6645705.198872753</v>
      </c>
    </row>
    <row r="43" spans="1:14" ht="18.75" customHeight="1">
      <c r="A43" s="61" t="s">
        <v>86</v>
      </c>
      <c r="B43" s="58">
        <f aca="true" t="shared" si="13" ref="B43:H43">B35*B7</f>
        <v>855250.06976522</v>
      </c>
      <c r="C43" s="58">
        <f t="shared" si="13"/>
        <v>607643.70918625</v>
      </c>
      <c r="D43" s="58">
        <f t="shared" si="13"/>
        <v>591695.00993598</v>
      </c>
      <c r="E43" s="58">
        <f t="shared" si="13"/>
        <v>47640.9268764</v>
      </c>
      <c r="F43" s="58">
        <f t="shared" si="13"/>
        <v>563103.4268167501</v>
      </c>
      <c r="G43" s="58">
        <f t="shared" si="13"/>
        <v>711565.5767018</v>
      </c>
      <c r="H43" s="58">
        <f t="shared" si="13"/>
        <v>786478.1685926</v>
      </c>
      <c r="I43" s="58">
        <f>I35*I7</f>
        <v>707235.5236843199</v>
      </c>
      <c r="J43" s="58">
        <f>J35*J7</f>
        <v>582660.32274125</v>
      </c>
      <c r="K43" s="58">
        <f>K35*K7</f>
        <v>667877.5721124001</v>
      </c>
      <c r="L43" s="58">
        <f>L35*L7</f>
        <v>330332.78179264994</v>
      </c>
      <c r="M43" s="58">
        <f>M35*M7</f>
        <v>180185.10066999999</v>
      </c>
      <c r="N43" s="60">
        <f>SUM(B43:M43)</f>
        <v>6631668.18887562</v>
      </c>
    </row>
    <row r="44" spans="1:14" ht="18.75" customHeight="1">
      <c r="A44" s="61" t="s">
        <v>87</v>
      </c>
      <c r="B44" s="58">
        <f aca="true" t="shared" si="14" ref="B44:M44">B36*B7</f>
        <v>-2811.7400142128</v>
      </c>
      <c r="C44" s="58">
        <f t="shared" si="14"/>
        <v>-2002.669988998</v>
      </c>
      <c r="D44" s="58">
        <f t="shared" si="14"/>
        <v>-1946.689993042</v>
      </c>
      <c r="E44" s="58">
        <f t="shared" si="14"/>
        <v>-138.68000008599998</v>
      </c>
      <c r="F44" s="58">
        <f t="shared" si="14"/>
        <v>-1819.65999951</v>
      </c>
      <c r="G44" s="58">
        <f t="shared" si="14"/>
        <v>-2325.9699814288</v>
      </c>
      <c r="H44" s="58">
        <f t="shared" si="14"/>
        <v>-2419.27001927</v>
      </c>
      <c r="I44" s="58">
        <f t="shared" si="14"/>
        <v>-2263.6200025216</v>
      </c>
      <c r="J44" s="58">
        <f t="shared" si="14"/>
        <v>-1853.1300020688</v>
      </c>
      <c r="K44" s="58">
        <f t="shared" si="14"/>
        <v>-2181.31999666</v>
      </c>
      <c r="L44" s="58">
        <f t="shared" si="14"/>
        <v>-1070.910003453</v>
      </c>
      <c r="M44" s="58">
        <f t="shared" si="14"/>
        <v>-591.1800016152</v>
      </c>
      <c r="N44" s="28">
        <f>SUM(B44:M44)</f>
        <v>-21424.8400028662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14" ht="18.75" customHeight="1">
      <c r="A46" s="2" t="s">
        <v>95</v>
      </c>
      <c r="B46" s="58">
        <v>0</v>
      </c>
      <c r="C46" s="58">
        <v>0</v>
      </c>
      <c r="D46" s="58">
        <v>9923.09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9923.09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96</v>
      </c>
      <c r="B48" s="28">
        <f>+B49+B52+B60+B61</f>
        <v>-112650.28</v>
      </c>
      <c r="C48" s="28">
        <f aca="true" t="shared" si="16" ref="C48:M48">+C49+C52+C60+C61</f>
        <v>-34961.03</v>
      </c>
      <c r="D48" s="28">
        <f t="shared" si="16"/>
        <v>-90291.15000000001</v>
      </c>
      <c r="E48" s="28">
        <f t="shared" si="16"/>
        <v>140588.07</v>
      </c>
      <c r="F48" s="28">
        <f t="shared" si="16"/>
        <v>260035.27</v>
      </c>
      <c r="G48" s="28">
        <f t="shared" si="16"/>
        <v>42337.78999999998</v>
      </c>
      <c r="H48" s="28">
        <f t="shared" si="16"/>
        <v>-51222.75</v>
      </c>
      <c r="I48" s="28">
        <f t="shared" si="16"/>
        <v>-33321.08</v>
      </c>
      <c r="J48" s="28">
        <f t="shared" si="16"/>
        <v>-98751.83</v>
      </c>
      <c r="K48" s="28">
        <f t="shared" si="16"/>
        <v>-25616.760000000002</v>
      </c>
      <c r="L48" s="28">
        <f t="shared" si="16"/>
        <v>-45719.9</v>
      </c>
      <c r="M48" s="28">
        <f t="shared" si="16"/>
        <v>-32362.390000000003</v>
      </c>
      <c r="N48" s="28">
        <f>+N49+N52+N60+N61</f>
        <v>-81936.0399999998</v>
      </c>
    </row>
    <row r="49" spans="1:14" ht="18.75" customHeight="1">
      <c r="A49" s="17" t="s">
        <v>48</v>
      </c>
      <c r="B49" s="29">
        <f>B50+B51</f>
        <v>-123273.5</v>
      </c>
      <c r="C49" s="29">
        <f>C50+C51</f>
        <v>-122643.5</v>
      </c>
      <c r="D49" s="29">
        <f>D50+D51</f>
        <v>-97611.5</v>
      </c>
      <c r="E49" s="29">
        <f>E50+E51</f>
        <v>-7507.5</v>
      </c>
      <c r="F49" s="29">
        <f aca="true" t="shared" si="17" ref="F49:M49">F50+F51</f>
        <v>-76891.5</v>
      </c>
      <c r="G49" s="29">
        <f t="shared" si="17"/>
        <v>-136076.5</v>
      </c>
      <c r="H49" s="29">
        <f t="shared" si="17"/>
        <v>-160324.5</v>
      </c>
      <c r="I49" s="29">
        <f t="shared" si="17"/>
        <v>-81655</v>
      </c>
      <c r="J49" s="29">
        <f t="shared" si="17"/>
        <v>-108374</v>
      </c>
      <c r="K49" s="29">
        <f t="shared" si="17"/>
        <v>-87965.5</v>
      </c>
      <c r="L49" s="29">
        <f t="shared" si="17"/>
        <v>-52146.5</v>
      </c>
      <c r="M49" s="29">
        <f t="shared" si="17"/>
        <v>-33393.5</v>
      </c>
      <c r="N49" s="28">
        <f aca="true" t="shared" si="18" ref="N49:N61">SUM(B49:M49)</f>
        <v>-1087863</v>
      </c>
    </row>
    <row r="50" spans="1:14" ht="18.75" customHeight="1">
      <c r="A50" s="13" t="s">
        <v>49</v>
      </c>
      <c r="B50" s="20">
        <f>ROUND(-B9*$D$3,2)</f>
        <v>-123273.5</v>
      </c>
      <c r="C50" s="20">
        <f>ROUND(-C9*$D$3,2)</f>
        <v>-122643.5</v>
      </c>
      <c r="D50" s="20">
        <f>ROUND(-D9*$D$3,2)</f>
        <v>-97611.5</v>
      </c>
      <c r="E50" s="20">
        <f>ROUND(-E9*$D$3,2)</f>
        <v>-7507.5</v>
      </c>
      <c r="F50" s="20">
        <f aca="true" t="shared" si="19" ref="F50:M50">ROUND(-F9*$D$3,2)</f>
        <v>-76891.5</v>
      </c>
      <c r="G50" s="20">
        <f t="shared" si="19"/>
        <v>-136076.5</v>
      </c>
      <c r="H50" s="20">
        <f t="shared" si="19"/>
        <v>-160324.5</v>
      </c>
      <c r="I50" s="20">
        <f t="shared" si="19"/>
        <v>-81655</v>
      </c>
      <c r="J50" s="20">
        <f t="shared" si="19"/>
        <v>-108374</v>
      </c>
      <c r="K50" s="20">
        <f t="shared" si="19"/>
        <v>-87965.5</v>
      </c>
      <c r="L50" s="20">
        <f t="shared" si="19"/>
        <v>-52146.5</v>
      </c>
      <c r="M50" s="20">
        <f t="shared" si="19"/>
        <v>-33393.5</v>
      </c>
      <c r="N50" s="49">
        <f t="shared" si="18"/>
        <v>-1087863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10832.94</v>
      </c>
      <c r="C60" s="30">
        <v>87802.31</v>
      </c>
      <c r="D60" s="30">
        <v>7418.79</v>
      </c>
      <c r="E60" s="30">
        <v>148176.89</v>
      </c>
      <c r="F60" s="30">
        <v>336948.17</v>
      </c>
      <c r="G60" s="30">
        <v>178469.93</v>
      </c>
      <c r="H60" s="30">
        <v>109213.03</v>
      </c>
      <c r="I60" s="30">
        <v>48436.64</v>
      </c>
      <c r="J60" s="30">
        <v>9827.61</v>
      </c>
      <c r="K60" s="30">
        <v>62447.18</v>
      </c>
      <c r="L60" s="30">
        <v>6512.2</v>
      </c>
      <c r="M60" s="30">
        <v>1073.91</v>
      </c>
      <c r="N60" s="27">
        <f>SUM(B60:M60)</f>
        <v>1007159.6000000001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14" ht="15.75">
      <c r="A63" s="2" t="s">
        <v>100</v>
      </c>
      <c r="B63" s="32">
        <f aca="true" t="shared" si="22" ref="B63:M63">+B42+B48</f>
        <v>743045.1297510072</v>
      </c>
      <c r="C63" s="32">
        <f t="shared" si="22"/>
        <v>573175.249197252</v>
      </c>
      <c r="D63" s="32">
        <f t="shared" si="22"/>
        <v>511541.6599429379</v>
      </c>
      <c r="E63" s="32">
        <f>+E42+E48</f>
        <v>188736.596876314</v>
      </c>
      <c r="F63" s="32">
        <f t="shared" si="22"/>
        <v>823480.4368172401</v>
      </c>
      <c r="G63" s="32">
        <f t="shared" si="22"/>
        <v>754239.5567203711</v>
      </c>
      <c r="H63" s="32">
        <f t="shared" si="22"/>
        <v>735733.7085733301</v>
      </c>
      <c r="I63" s="32">
        <f t="shared" si="22"/>
        <v>674197.4236817984</v>
      </c>
      <c r="J63" s="32">
        <f t="shared" si="22"/>
        <v>484173.9627391812</v>
      </c>
      <c r="K63" s="32">
        <f t="shared" si="22"/>
        <v>642681.7321157401</v>
      </c>
      <c r="L63" s="32">
        <f t="shared" si="22"/>
        <v>284813.13178919686</v>
      </c>
      <c r="M63" s="32">
        <f t="shared" si="22"/>
        <v>147950.57066838478</v>
      </c>
      <c r="N63" s="32">
        <f>SUM(B63:M63)</f>
        <v>6563769.158872753</v>
      </c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743045.13</v>
      </c>
      <c r="C66" s="39">
        <f aca="true" t="shared" si="23" ref="C66:M66">SUM(C67:C80)</f>
        <v>573175.25</v>
      </c>
      <c r="D66" s="39">
        <f t="shared" si="23"/>
        <v>511541.66000000003</v>
      </c>
      <c r="E66" s="39">
        <f t="shared" si="23"/>
        <v>188736.6</v>
      </c>
      <c r="F66" s="39">
        <f t="shared" si="23"/>
        <v>823480.4400000001</v>
      </c>
      <c r="G66" s="39">
        <f t="shared" si="23"/>
        <v>754239.5599999999</v>
      </c>
      <c r="H66" s="39">
        <f t="shared" si="23"/>
        <v>735733.71</v>
      </c>
      <c r="I66" s="39">
        <f t="shared" si="23"/>
        <v>674197.42</v>
      </c>
      <c r="J66" s="39">
        <f t="shared" si="23"/>
        <v>484173.96</v>
      </c>
      <c r="K66" s="39">
        <f t="shared" si="23"/>
        <v>642681.7300000001</v>
      </c>
      <c r="L66" s="39">
        <f t="shared" si="23"/>
        <v>284813.13</v>
      </c>
      <c r="M66" s="39">
        <f t="shared" si="23"/>
        <v>147950.57</v>
      </c>
      <c r="N66" s="32">
        <f>SUM(N67:N80)</f>
        <v>6563769.160000001</v>
      </c>
    </row>
    <row r="67" spans="1:14" ht="18.75" customHeight="1">
      <c r="A67" s="17" t="s">
        <v>91</v>
      </c>
      <c r="B67" s="39">
        <v>143082.34</v>
      </c>
      <c r="C67" s="39">
        <f>139817.19+5509.47-579.22</f>
        <v>144747.44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287829.78</v>
      </c>
    </row>
    <row r="68" spans="1:14" ht="18.75" customHeight="1">
      <c r="A68" s="17" t="s">
        <v>92</v>
      </c>
      <c r="B68" s="39">
        <f>588841.13+13851.14-2729.48</f>
        <v>599962.79</v>
      </c>
      <c r="C68" s="39">
        <f>345555.75+84359.84-1487.78</f>
        <v>428427.80999999994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1028390.6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504122.87+7700.4-281.61</f>
        <v>511541.66000000003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511541.66000000003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f>40559.71+172023.51-23846.62</f>
        <v>188736.6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188736.6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f>486532.27+340716.86-3768.69</f>
        <v>823480.4400000001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823480.4400000001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f>575769.63+177609.08+860.85</f>
        <v>754239.5599999999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754239.5599999999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f>485672.81+107387.19+935.39</f>
        <v>593995.39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593995.39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f>140847.87+610.44+280.01</f>
        <v>141738.32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141738.32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f>625760.78+48648.01-211.37</f>
        <v>674197.42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674197.42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f>474346.35+9206.09+621.52</f>
        <v>484173.96</v>
      </c>
      <c r="K76" s="38">
        <v>0</v>
      </c>
      <c r="L76" s="38">
        <v>0</v>
      </c>
      <c r="M76" s="38">
        <v>0</v>
      </c>
      <c r="N76" s="32">
        <f t="shared" si="24"/>
        <v>484173.96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f>580234.55+62631.77-184.59</f>
        <v>642681.7300000001</v>
      </c>
      <c r="L77" s="38">
        <v>0</v>
      </c>
      <c r="M77" s="65"/>
      <c r="N77" s="29">
        <f t="shared" si="24"/>
        <v>642681.7300000001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f>278300.93+5957.24+554.96</f>
        <v>284813.13</v>
      </c>
      <c r="M78" s="38">
        <v>0</v>
      </c>
      <c r="N78" s="32">
        <f t="shared" si="24"/>
        <v>284813.13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f>146876.66+1073.95-0.04</f>
        <v>147950.57</v>
      </c>
      <c r="N79" s="29">
        <f t="shared" si="24"/>
        <v>147950.57</v>
      </c>
    </row>
    <row r="80" spans="1:14" ht="18.75" customHeight="1">
      <c r="A80" s="37"/>
      <c r="B80" s="36">
        <v>0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7">
        <v>2.070288431829075</v>
      </c>
      <c r="C84" s="47">
        <v>2.078893362831911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1.8055142643047672</v>
      </c>
      <c r="C85" s="47">
        <v>1.7305587243457994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1.6691097661844816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2.148049381053491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1.960900559675785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101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1.5545268012079188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1.8274854214749972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1.7866482678123972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1.7717817113881849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1.9897251329127454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1.9071357003474119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2.2663775304041147</v>
      </c>
      <c r="M95" s="47">
        <v>0</v>
      </c>
      <c r="N95" s="66"/>
    </row>
    <row r="96" spans="1:14" ht="18.75" customHeight="1">
      <c r="A96" s="37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2.2136784033734966</v>
      </c>
      <c r="N96" s="53"/>
    </row>
    <row r="97" spans="1:13" ht="45.75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2015-12-29T13:13:16Z</dcterms:modified>
  <cp:category/>
  <cp:version/>
  <cp:contentType/>
  <cp:contentStatus/>
</cp:coreProperties>
</file>