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<sst xmlns="http://schemas.openxmlformats.org/spreadsheetml/2006/main" count="108" uniqueCount="107">
  <si>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</si>
  <si>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</si>
  <si>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</si>
  <si>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</si>
  <si>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</si>
  <si>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</si>
  <si>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</si>
  <si>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</si>
  <si>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</si>
  <si>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</si>
  <si>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</si>
  <si>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</si>
  <si>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</si>
  <si>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</si>
  <si>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</si>
  <si>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</si>
  <si>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</si>
  <si>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</si>
  <si>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</si>
  <si>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</si>
  <si>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</si>
  <si>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</si>
  <si>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</si>
  <si>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</si>
  <si>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</si>
  <si>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</si>
  <si>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</si>
  <si>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</si>
  <si>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</si>
  <si>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</si>
  <si>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</si>
  <si>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</si>
  <si>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</si>
  <si>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</si>
  <si>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</si>
  <si>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</si>
  <si>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</si>
  <si>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</si>
  <si>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</si>
  <si>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</si>
  <si>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</si>
  <si>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</si>
  <si>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</si>
  <si>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</si>
  <si>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</si>
  <si>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</si>
  <si>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</si>
  <si>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</si>
  <si>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</si>
  <si>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</si>
  <si>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</si>
  <si>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</si>
  <si>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</si>
  <si>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</si>
  <si>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</si>
  <si>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</si>
  <si>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</si>
  <si>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</si>
  <si>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</si>
  <si>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</si>
  <si>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</si>
  <si>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</si>
  <si>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</si>
  <si>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</si>
  <si>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</si>
  <si>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</si>
  <si>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</si>
  <si>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</si>
  <si>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</si>
  <si>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</si>
  <si>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</si>
  <si>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</si>
  <si>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</si>
  <si>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</si>
  <si>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</si>
  <si>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</si>
  <si>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</si>
  <si>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</si>
  <si>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</si>
  <si>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</si>
  <si>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</si>
  <si>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</si>
  <si>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</si>
  <si>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</si>
  <si>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</si>
  <si>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</si>
  <si>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</si>
  <si>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</si>
  <si>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</si>
  <si>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</si>
  <si>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</si>
  <si>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</si>
  <si>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</si>
  <si>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</si>
  <si>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</si>
  <si>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</si>
  <si>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</si>
  <si>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</si>
  <si>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</si>
  <si>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</si>
  <si>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</si>
  <si>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</si>
  <si>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</si>
  <si>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</si>
  <si>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OPERAÇÃO 08/02/15 - VENCIMENTO 13/02/15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</si>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</sst>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231109</v>
      </c>
      <c r="C7" s="10">
        <f>C8+C20+C24</f>
        <v>134049</v>
      </c>
      <c r="D7" s="10">
        <f>D8+D20+D24</f>
        <v>175936</v>
      </c>
      <c r="E7" s="10">
        <f>E8+E20+E24</f>
        <v>34610</v>
      </c>
      <c r="F7" s="10">
        <f aca="true" t="shared" si="0" ref="F7:M7">F8+F20+F24</f>
        <v>135867</v>
      </c>
      <c r="G7" s="10">
        <f t="shared" si="0"/>
        <v>202675</v>
      </c>
      <c r="H7" s="10">
        <f t="shared" si="0"/>
        <v>181994</v>
      </c>
      <c r="I7" s="10">
        <f t="shared" si="0"/>
        <v>201169</v>
      </c>
      <c r="J7" s="10">
        <f t="shared" si="0"/>
        <v>143945</v>
      </c>
      <c r="K7" s="10">
        <f t="shared" si="0"/>
        <v>206621</v>
      </c>
      <c r="L7" s="10">
        <f t="shared" si="0"/>
        <v>66671</v>
      </c>
      <c r="M7" s="10">
        <f t="shared" si="0"/>
        <v>35619</v>
      </c>
      <c r="N7" s="10">
        <f>+N8+N20+N24</f>
        <v>1750265</v>
      </c>
      <c r="P7" s="39"/>
    </row>
    <row r="8" spans="1:14" ht="18.75" customHeight="1">
      <c r="A8" s="11" t="s">
        <v>31</v>
      </c>
      <c r="B8" s="12">
        <f>+B9+B12+B16</f>
        <v>126346</v>
      </c>
      <c r="C8" s="12">
        <f>+C9+C12+C16</f>
        <v>77690</v>
      </c>
      <c r="D8" s="12">
        <f>+D9+D12+D16</f>
        <v>102719</v>
      </c>
      <c r="E8" s="12">
        <f>+E9+E12+E16</f>
        <v>20565</v>
      </c>
      <c r="F8" s="12">
        <f aca="true" t="shared" si="1" ref="F8:M8">+F9+F12+F16</f>
        <v>76022</v>
      </c>
      <c r="G8" s="12">
        <f t="shared" si="1"/>
        <v>117421</v>
      </c>
      <c r="H8" s="12">
        <f t="shared" si="1"/>
        <v>104867</v>
      </c>
      <c r="I8" s="12">
        <f t="shared" si="1"/>
        <v>110379</v>
      </c>
      <c r="J8" s="12">
        <f t="shared" si="1"/>
        <v>83268</v>
      </c>
      <c r="K8" s="12">
        <f t="shared" si="1"/>
        <v>111094</v>
      </c>
      <c r="L8" s="12">
        <f t="shared" si="1"/>
        <v>39184</v>
      </c>
      <c r="M8" s="12">
        <f t="shared" si="1"/>
        <v>22498</v>
      </c>
      <c r="N8" s="12">
        <f>SUM(B8:M8)</f>
        <v>992053</v>
      </c>
    </row>
    <row r="9" spans="1:14" ht="18.75" customHeight="1">
      <c r="A9" s="13" t="s">
        <v>6</v>
      </c>
      <c r="B9" s="14">
        <v>25986</v>
      </c>
      <c r="C9" s="14">
        <v>19080</v>
      </c>
      <c r="D9" s="14">
        <v>17099</v>
      </c>
      <c r="E9" s="14">
        <v>3355</v>
      </c>
      <c r="F9" s="14">
        <v>12571</v>
      </c>
      <c r="G9" s="14">
        <v>21983</v>
      </c>
      <c r="H9" s="14">
        <v>25068</v>
      </c>
      <c r="I9" s="14">
        <v>15746</v>
      </c>
      <c r="J9" s="14">
        <v>17415</v>
      </c>
      <c r="K9" s="14">
        <v>17508</v>
      </c>
      <c r="L9" s="14">
        <v>7924</v>
      </c>
      <c r="M9" s="14">
        <v>4595</v>
      </c>
      <c r="N9" s="12">
        <f aca="true" t="shared" si="2" ref="N9:N19">SUM(B9:M9)</f>
        <v>188330</v>
      </c>
    </row>
    <row r="10" spans="1:14" ht="18.75" customHeight="1">
      <c r="A10" s="15" t="s">
        <v>7</v>
      </c>
      <c r="B10" s="14">
        <f>+B9-B11</f>
        <v>25986</v>
      </c>
      <c r="C10" s="14">
        <f>+C9-C11</f>
        <v>19080</v>
      </c>
      <c r="D10" s="14">
        <f>+D9-D11</f>
        <v>17099</v>
      </c>
      <c r="E10" s="14">
        <f>+E9-E11</f>
        <v>3355</v>
      </c>
      <c r="F10" s="14">
        <f aca="true" t="shared" si="3" ref="F10:M10">+F9-F11</f>
        <v>12571</v>
      </c>
      <c r="G10" s="14">
        <f t="shared" si="3"/>
        <v>21983</v>
      </c>
      <c r="H10" s="14">
        <f t="shared" si="3"/>
        <v>25068</v>
      </c>
      <c r="I10" s="14">
        <f t="shared" si="3"/>
        <v>15746</v>
      </c>
      <c r="J10" s="14">
        <f t="shared" si="3"/>
        <v>17415</v>
      </c>
      <c r="K10" s="14">
        <f t="shared" si="3"/>
        <v>17508</v>
      </c>
      <c r="L10" s="14">
        <f t="shared" si="3"/>
        <v>7924</v>
      </c>
      <c r="M10" s="14">
        <f t="shared" si="3"/>
        <v>4595</v>
      </c>
      <c r="N10" s="12">
        <f t="shared" si="2"/>
        <v>188330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96512</v>
      </c>
      <c r="C12" s="14">
        <f>C13+C14+C15</f>
        <v>56328</v>
      </c>
      <c r="D12" s="14">
        <f>D13+D14+D15</f>
        <v>83265</v>
      </c>
      <c r="E12" s="14">
        <f>E13+E14+E15</f>
        <v>16628</v>
      </c>
      <c r="F12" s="14">
        <f aca="true" t="shared" si="4" ref="F12:M12">F13+F14+F15</f>
        <v>61149</v>
      </c>
      <c r="G12" s="14">
        <f t="shared" si="4"/>
        <v>91782</v>
      </c>
      <c r="H12" s="14">
        <f t="shared" si="4"/>
        <v>76904</v>
      </c>
      <c r="I12" s="14">
        <f t="shared" si="4"/>
        <v>91732</v>
      </c>
      <c r="J12" s="14">
        <f t="shared" si="4"/>
        <v>63694</v>
      </c>
      <c r="K12" s="14">
        <f t="shared" si="4"/>
        <v>90389</v>
      </c>
      <c r="L12" s="14">
        <f t="shared" si="4"/>
        <v>30316</v>
      </c>
      <c r="M12" s="14">
        <f t="shared" si="4"/>
        <v>17487</v>
      </c>
      <c r="N12" s="12">
        <f t="shared" si="2"/>
        <v>776186</v>
      </c>
    </row>
    <row r="13" spans="1:14" ht="18.75" customHeight="1">
      <c r="A13" s="15" t="s">
        <v>9</v>
      </c>
      <c r="B13" s="14">
        <v>46777</v>
      </c>
      <c r="C13" s="14">
        <v>28753</v>
      </c>
      <c r="D13" s="14">
        <v>40534</v>
      </c>
      <c r="E13" s="14">
        <v>8190</v>
      </c>
      <c r="F13" s="14">
        <v>30831</v>
      </c>
      <c r="G13" s="14">
        <v>46429</v>
      </c>
      <c r="H13" s="14">
        <v>39758</v>
      </c>
      <c r="I13" s="14">
        <v>46269</v>
      </c>
      <c r="J13" s="14">
        <v>30716</v>
      </c>
      <c r="K13" s="14">
        <v>42887</v>
      </c>
      <c r="L13" s="14">
        <v>14209</v>
      </c>
      <c r="M13" s="14">
        <v>7976</v>
      </c>
      <c r="N13" s="12">
        <f t="shared" si="2"/>
        <v>383329</v>
      </c>
    </row>
    <row r="14" spans="1:14" ht="18.75" customHeight="1">
      <c r="A14" s="15" t="s">
        <v>10</v>
      </c>
      <c r="B14" s="14">
        <v>46832</v>
      </c>
      <c r="C14" s="14">
        <v>25755</v>
      </c>
      <c r="D14" s="14">
        <v>40763</v>
      </c>
      <c r="E14" s="14">
        <v>7944</v>
      </c>
      <c r="F14" s="14">
        <v>28541</v>
      </c>
      <c r="G14" s="14">
        <v>42411</v>
      </c>
      <c r="H14" s="14">
        <v>35003</v>
      </c>
      <c r="I14" s="14">
        <v>43345</v>
      </c>
      <c r="J14" s="14">
        <v>31254</v>
      </c>
      <c r="K14" s="14">
        <v>45367</v>
      </c>
      <c r="L14" s="14">
        <v>15393</v>
      </c>
      <c r="M14" s="14">
        <v>9175</v>
      </c>
      <c r="N14" s="12">
        <f t="shared" si="2"/>
        <v>371783</v>
      </c>
    </row>
    <row r="15" spans="1:14" ht="18.75" customHeight="1">
      <c r="A15" s="15" t="s">
        <v>11</v>
      </c>
      <c r="B15" s="14">
        <v>2903</v>
      </c>
      <c r="C15" s="14">
        <v>1820</v>
      </c>
      <c r="D15" s="14">
        <v>1968</v>
      </c>
      <c r="E15" s="14">
        <v>494</v>
      </c>
      <c r="F15" s="14">
        <v>1777</v>
      </c>
      <c r="G15" s="14">
        <v>2942</v>
      </c>
      <c r="H15" s="14">
        <v>2143</v>
      </c>
      <c r="I15" s="14">
        <v>2118</v>
      </c>
      <c r="J15" s="14">
        <v>1724</v>
      </c>
      <c r="K15" s="14">
        <v>2135</v>
      </c>
      <c r="L15" s="14">
        <v>714</v>
      </c>
      <c r="M15" s="14">
        <v>336</v>
      </c>
      <c r="N15" s="12">
        <f t="shared" si="2"/>
        <v>21074</v>
      </c>
    </row>
    <row r="16" spans="1:14" ht="18.75" customHeight="1">
      <c r="A16" s="16" t="s">
        <v>30</v>
      </c>
      <c r="B16" s="14">
        <f>B17+B18+B19</f>
        <v>3848</v>
      </c>
      <c r="C16" s="14">
        <f>C17+C18+C19</f>
        <v>2282</v>
      </c>
      <c r="D16" s="14">
        <f>D17+D18+D19</f>
        <v>2355</v>
      </c>
      <c r="E16" s="14">
        <f>E17+E18+E19</f>
        <v>582</v>
      </c>
      <c r="F16" s="14">
        <f aca="true" t="shared" si="5" ref="F16:M16">F17+F18+F19</f>
        <v>2302</v>
      </c>
      <c r="G16" s="14">
        <f t="shared" si="5"/>
        <v>3656</v>
      </c>
      <c r="H16" s="14">
        <f t="shared" si="5"/>
        <v>2895</v>
      </c>
      <c r="I16" s="14">
        <f t="shared" si="5"/>
        <v>2901</v>
      </c>
      <c r="J16" s="14">
        <f t="shared" si="5"/>
        <v>2159</v>
      </c>
      <c r="K16" s="14">
        <f t="shared" si="5"/>
        <v>3197</v>
      </c>
      <c r="L16" s="14">
        <f t="shared" si="5"/>
        <v>944</v>
      </c>
      <c r="M16" s="14">
        <f t="shared" si="5"/>
        <v>416</v>
      </c>
      <c r="N16" s="12">
        <f t="shared" si="2"/>
        <v>27537</v>
      </c>
    </row>
    <row r="17" spans="1:14" ht="18.75" customHeight="1">
      <c r="A17" s="15" t="s">
        <v>27</v>
      </c>
      <c r="B17" s="14">
        <v>2929</v>
      </c>
      <c r="C17" s="14">
        <v>1757</v>
      </c>
      <c r="D17" s="14">
        <v>1774</v>
      </c>
      <c r="E17" s="14">
        <v>471</v>
      </c>
      <c r="F17" s="14">
        <v>1745</v>
      </c>
      <c r="G17" s="14">
        <v>2810</v>
      </c>
      <c r="H17" s="14">
        <v>2259</v>
      </c>
      <c r="I17" s="14">
        <v>2309</v>
      </c>
      <c r="J17" s="14">
        <v>1652</v>
      </c>
      <c r="K17" s="14">
        <v>2487</v>
      </c>
      <c r="L17" s="14">
        <v>759</v>
      </c>
      <c r="M17" s="14">
        <v>318</v>
      </c>
      <c r="N17" s="12">
        <f t="shared" si="2"/>
        <v>21270</v>
      </c>
    </row>
    <row r="18" spans="1:14" ht="18.75" customHeight="1">
      <c r="A18" s="15" t="s">
        <v>28</v>
      </c>
      <c r="B18" s="14">
        <v>294</v>
      </c>
      <c r="C18" s="14">
        <v>139</v>
      </c>
      <c r="D18" s="14">
        <v>175</v>
      </c>
      <c r="E18" s="14">
        <v>42</v>
      </c>
      <c r="F18" s="14">
        <v>124</v>
      </c>
      <c r="G18" s="14">
        <v>251</v>
      </c>
      <c r="H18" s="14">
        <v>164</v>
      </c>
      <c r="I18" s="14">
        <v>144</v>
      </c>
      <c r="J18" s="14">
        <v>137</v>
      </c>
      <c r="K18" s="14">
        <v>258</v>
      </c>
      <c r="L18" s="14">
        <v>77</v>
      </c>
      <c r="M18" s="14">
        <v>45</v>
      </c>
      <c r="N18" s="12">
        <f t="shared" si="2"/>
        <v>1850</v>
      </c>
    </row>
    <row r="19" spans="1:14" ht="18.75" customHeight="1">
      <c r="A19" s="15" t="s">
        <v>29</v>
      </c>
      <c r="B19" s="14">
        <v>625</v>
      </c>
      <c r="C19" s="14">
        <v>386</v>
      </c>
      <c r="D19" s="14">
        <v>406</v>
      </c>
      <c r="E19" s="14">
        <v>69</v>
      </c>
      <c r="F19" s="14">
        <v>433</v>
      </c>
      <c r="G19" s="14">
        <v>595</v>
      </c>
      <c r="H19" s="14">
        <v>472</v>
      </c>
      <c r="I19" s="14">
        <v>448</v>
      </c>
      <c r="J19" s="14">
        <v>370</v>
      </c>
      <c r="K19" s="14">
        <v>452</v>
      </c>
      <c r="L19" s="14">
        <v>108</v>
      </c>
      <c r="M19" s="14">
        <v>53</v>
      </c>
      <c r="N19" s="12">
        <f t="shared" si="2"/>
        <v>4417</v>
      </c>
    </row>
    <row r="20" spans="1:14" ht="18.75" customHeight="1">
      <c r="A20" s="17" t="s">
        <v>12</v>
      </c>
      <c r="B20" s="18">
        <f>B21+B22+B23</f>
        <v>72894</v>
      </c>
      <c r="C20" s="18">
        <f>C21+C22+C23</f>
        <v>35206</v>
      </c>
      <c r="D20" s="18">
        <f>D21+D22+D23</f>
        <v>47397</v>
      </c>
      <c r="E20" s="18">
        <f>E21+E22+E23</f>
        <v>8597</v>
      </c>
      <c r="F20" s="18">
        <f aca="true" t="shared" si="6" ref="F20:M20">F21+F22+F23</f>
        <v>36293</v>
      </c>
      <c r="G20" s="18">
        <f t="shared" si="6"/>
        <v>51769</v>
      </c>
      <c r="H20" s="18">
        <f t="shared" si="6"/>
        <v>48557</v>
      </c>
      <c r="I20" s="18">
        <f t="shared" si="6"/>
        <v>65996</v>
      </c>
      <c r="J20" s="18">
        <f t="shared" si="6"/>
        <v>39912</v>
      </c>
      <c r="K20" s="18">
        <f t="shared" si="6"/>
        <v>74132</v>
      </c>
      <c r="L20" s="18">
        <f t="shared" si="6"/>
        <v>21172</v>
      </c>
      <c r="M20" s="18">
        <f t="shared" si="6"/>
        <v>10684</v>
      </c>
      <c r="N20" s="12">
        <f aca="true" t="shared" si="7" ref="N20:N26">SUM(B20:M20)</f>
        <v>512609</v>
      </c>
    </row>
    <row r="21" spans="1:14" ht="18.75" customHeight="1">
      <c r="A21" s="13" t="s">
        <v>13</v>
      </c>
      <c r="B21" s="14">
        <v>41686</v>
      </c>
      <c r="C21" s="14">
        <v>22488</v>
      </c>
      <c r="D21" s="14">
        <v>27119</v>
      </c>
      <c r="E21" s="14">
        <v>5215</v>
      </c>
      <c r="F21" s="14">
        <v>22071</v>
      </c>
      <c r="G21" s="14">
        <v>31359</v>
      </c>
      <c r="H21" s="14">
        <v>30347</v>
      </c>
      <c r="I21" s="14">
        <v>38424</v>
      </c>
      <c r="J21" s="14">
        <v>23632</v>
      </c>
      <c r="K21" s="14">
        <v>41273</v>
      </c>
      <c r="L21" s="14">
        <v>12192</v>
      </c>
      <c r="M21" s="14">
        <v>5893</v>
      </c>
      <c r="N21" s="12">
        <f t="shared" si="7"/>
        <v>301699</v>
      </c>
    </row>
    <row r="22" spans="1:14" ht="18.75" customHeight="1">
      <c r="A22" s="13" t="s">
        <v>14</v>
      </c>
      <c r="B22" s="14">
        <v>29494</v>
      </c>
      <c r="C22" s="14">
        <v>11904</v>
      </c>
      <c r="D22" s="14">
        <v>19347</v>
      </c>
      <c r="E22" s="14">
        <v>3193</v>
      </c>
      <c r="F22" s="14">
        <v>13414</v>
      </c>
      <c r="G22" s="14">
        <v>19097</v>
      </c>
      <c r="H22" s="14">
        <v>17307</v>
      </c>
      <c r="I22" s="14">
        <v>26447</v>
      </c>
      <c r="J22" s="14">
        <v>15496</v>
      </c>
      <c r="K22" s="14">
        <v>31578</v>
      </c>
      <c r="L22" s="14">
        <v>8640</v>
      </c>
      <c r="M22" s="14">
        <v>4639</v>
      </c>
      <c r="N22" s="12">
        <f t="shared" si="7"/>
        <v>200556</v>
      </c>
    </row>
    <row r="23" spans="1:14" ht="18.75" customHeight="1">
      <c r="A23" s="13" t="s">
        <v>15</v>
      </c>
      <c r="B23" s="14">
        <v>1714</v>
      </c>
      <c r="C23" s="14">
        <v>814</v>
      </c>
      <c r="D23" s="14">
        <v>931</v>
      </c>
      <c r="E23" s="14">
        <v>189</v>
      </c>
      <c r="F23" s="14">
        <v>808</v>
      </c>
      <c r="G23" s="14">
        <v>1313</v>
      </c>
      <c r="H23" s="14">
        <v>903</v>
      </c>
      <c r="I23" s="14">
        <v>1125</v>
      </c>
      <c r="J23" s="14">
        <v>784</v>
      </c>
      <c r="K23" s="14">
        <v>1281</v>
      </c>
      <c r="L23" s="14">
        <v>340</v>
      </c>
      <c r="M23" s="14">
        <v>152</v>
      </c>
      <c r="N23" s="12">
        <f t="shared" si="7"/>
        <v>10354</v>
      </c>
    </row>
    <row r="24" spans="1:14" ht="18.75" customHeight="1">
      <c r="A24" s="17" t="s">
        <v>16</v>
      </c>
      <c r="B24" s="14">
        <f>B25+B26</f>
        <v>31869</v>
      </c>
      <c r="C24" s="14">
        <f>C25+C26</f>
        <v>21153</v>
      </c>
      <c r="D24" s="14">
        <f>D25+D26</f>
        <v>25820</v>
      </c>
      <c r="E24" s="14">
        <f>E25+E26</f>
        <v>5448</v>
      </c>
      <c r="F24" s="14">
        <f aca="true" t="shared" si="8" ref="F24:M24">F25+F26</f>
        <v>23552</v>
      </c>
      <c r="G24" s="14">
        <f t="shared" si="8"/>
        <v>33485</v>
      </c>
      <c r="H24" s="14">
        <f t="shared" si="8"/>
        <v>28570</v>
      </c>
      <c r="I24" s="14">
        <f t="shared" si="8"/>
        <v>24794</v>
      </c>
      <c r="J24" s="14">
        <f t="shared" si="8"/>
        <v>20765</v>
      </c>
      <c r="K24" s="14">
        <f t="shared" si="8"/>
        <v>21395</v>
      </c>
      <c r="L24" s="14">
        <f t="shared" si="8"/>
        <v>6315</v>
      </c>
      <c r="M24" s="14">
        <f t="shared" si="8"/>
        <v>2437</v>
      </c>
      <c r="N24" s="12">
        <f t="shared" si="7"/>
        <v>245603</v>
      </c>
    </row>
    <row r="25" spans="1:14" ht="18.75" customHeight="1">
      <c r="A25" s="13" t="s">
        <v>17</v>
      </c>
      <c r="B25" s="14">
        <v>20396</v>
      </c>
      <c r="C25" s="14">
        <v>13538</v>
      </c>
      <c r="D25" s="14">
        <v>16525</v>
      </c>
      <c r="E25" s="14">
        <v>3487</v>
      </c>
      <c r="F25" s="14">
        <v>15073</v>
      </c>
      <c r="G25" s="14">
        <v>21430</v>
      </c>
      <c r="H25" s="14">
        <v>18285</v>
      </c>
      <c r="I25" s="14">
        <v>15868</v>
      </c>
      <c r="J25" s="14">
        <v>13290</v>
      </c>
      <c r="K25" s="14">
        <v>13693</v>
      </c>
      <c r="L25" s="14">
        <v>4042</v>
      </c>
      <c r="M25" s="14">
        <v>1560</v>
      </c>
      <c r="N25" s="12">
        <f t="shared" si="7"/>
        <v>157187</v>
      </c>
    </row>
    <row r="26" spans="1:14" ht="18.75" customHeight="1">
      <c r="A26" s="13" t="s">
        <v>18</v>
      </c>
      <c r="B26" s="14">
        <v>11473</v>
      </c>
      <c r="C26" s="14">
        <v>7615</v>
      </c>
      <c r="D26" s="14">
        <v>9295</v>
      </c>
      <c r="E26" s="14">
        <v>1961</v>
      </c>
      <c r="F26" s="14">
        <v>8479</v>
      </c>
      <c r="G26" s="14">
        <v>12055</v>
      </c>
      <c r="H26" s="14">
        <v>10285</v>
      </c>
      <c r="I26" s="14">
        <v>8926</v>
      </c>
      <c r="J26" s="14">
        <v>7475</v>
      </c>
      <c r="K26" s="14">
        <v>7702</v>
      </c>
      <c r="L26" s="14">
        <v>2273</v>
      </c>
      <c r="M26" s="14">
        <v>877</v>
      </c>
      <c r="N26" s="12">
        <f t="shared" si="7"/>
        <v>88416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0.9943186859879969</v>
      </c>
      <c r="C32" s="23">
        <f aca="true" t="shared" si="9" ref="C32:M32">(((+C$8+C$20)*C$29)+(C$24*C$30))/C$7</f>
        <v>0.9882438623190026</v>
      </c>
      <c r="D32" s="23">
        <f t="shared" si="9"/>
        <v>0.9939976014005093</v>
      </c>
      <c r="E32" s="23">
        <f t="shared" si="9"/>
        <v>0.9837236867957239</v>
      </c>
      <c r="F32" s="23">
        <f t="shared" si="9"/>
        <v>0.991055346772947</v>
      </c>
      <c r="G32" s="23">
        <f t="shared" si="9"/>
        <v>0.9950600641420995</v>
      </c>
      <c r="H32" s="23">
        <f t="shared" si="9"/>
        <v>0.9887129081178501</v>
      </c>
      <c r="I32" s="23">
        <f t="shared" si="9"/>
        <v>0.9934800958398163</v>
      </c>
      <c r="J32" s="23">
        <f t="shared" si="9"/>
        <v>0.9968407829379278</v>
      </c>
      <c r="K32" s="23">
        <f t="shared" si="9"/>
        <v>0.9950918686871132</v>
      </c>
      <c r="L32" s="23">
        <f t="shared" si="9"/>
        <v>0.9958702584332018</v>
      </c>
      <c r="M32" s="23">
        <f t="shared" si="9"/>
        <v>0.9994458098206014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1.7309099685679048</v>
      </c>
      <c r="C35" s="26">
        <f>C32*C34</f>
        <v>1.6622261764205624</v>
      </c>
      <c r="D35" s="26">
        <f>D32*D34</f>
        <v>1.5697210121316842</v>
      </c>
      <c r="E35" s="26">
        <f>E32*E34</f>
        <v>1.9873185920647214</v>
      </c>
      <c r="F35" s="26">
        <f aca="true" t="shared" si="10" ref="F35:M35">F32*F34</f>
        <v>1.8254248432210913</v>
      </c>
      <c r="G35" s="26">
        <f t="shared" si="10"/>
        <v>1.4533847296859503</v>
      </c>
      <c r="H35" s="26">
        <f t="shared" si="10"/>
        <v>1.685063409305252</v>
      </c>
      <c r="I35" s="26">
        <f t="shared" si="10"/>
        <v>1.6528528354487024</v>
      </c>
      <c r="J35" s="26">
        <f t="shared" si="10"/>
        <v>1.8677805749907952</v>
      </c>
      <c r="K35" s="26">
        <f t="shared" si="10"/>
        <v>1.7827070827529634</v>
      </c>
      <c r="L35" s="26">
        <f t="shared" si="10"/>
        <v>2.119012735894167</v>
      </c>
      <c r="M35" s="26">
        <f t="shared" si="10"/>
        <v>2.087842296715236</v>
      </c>
      <c r="N35" s="27"/>
    </row>
    <row r="36" spans="1:14" ht="18.75" customHeight="1">
      <c r="A36" s="61" t="s">
        <v>48</v>
      </c>
      <c r="B36" s="26">
        <v>-0.0001666746</v>
      </c>
      <c r="C36" s="26">
        <v>-0.0022051638</v>
      </c>
      <c r="D36" s="26">
        <v>0</v>
      </c>
      <c r="E36" s="26">
        <v>0</v>
      </c>
      <c r="F36" s="26">
        <v>-0.0003038265</v>
      </c>
      <c r="G36" s="26">
        <v>-0.0005377082</v>
      </c>
      <c r="H36" s="26">
        <v>-0.0006368342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94.16000000000001</v>
      </c>
      <c r="C38" s="65">
        <f t="shared" si="11"/>
        <v>971.5600000000001</v>
      </c>
      <c r="D38" s="65">
        <f t="shared" si="11"/>
        <v>0</v>
      </c>
      <c r="E38" s="65">
        <f t="shared" si="11"/>
        <v>0</v>
      </c>
      <c r="F38" s="65">
        <f t="shared" si="11"/>
        <v>111.28</v>
      </c>
      <c r="G38" s="65">
        <f t="shared" si="11"/>
        <v>299.6</v>
      </c>
      <c r="H38" s="65">
        <f t="shared" si="11"/>
        <v>355.24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1831.84</v>
      </c>
    </row>
    <row r="39" spans="1:14" ht="18.75" customHeight="1">
      <c r="A39" s="61" t="s">
        <v>50</v>
      </c>
      <c r="B39" s="67">
        <v>22</v>
      </c>
      <c r="C39" s="67">
        <v>227</v>
      </c>
      <c r="D39" s="67">
        <v>0</v>
      </c>
      <c r="E39" s="67">
        <v>0</v>
      </c>
      <c r="F39" s="67">
        <v>26</v>
      </c>
      <c r="G39" s="67">
        <v>70</v>
      </c>
      <c r="H39" s="67">
        <v>83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428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400084.51192562847</v>
      </c>
      <c r="C42" s="69">
        <f aca="true" t="shared" si="12" ref="C42:N42">C43+C44+C45</f>
        <v>223495.71672077378</v>
      </c>
      <c r="D42" s="69">
        <f t="shared" si="12"/>
        <v>276170.4359904</v>
      </c>
      <c r="E42" s="69">
        <f t="shared" si="12"/>
        <v>68781.09647136001</v>
      </c>
      <c r="F42" s="69">
        <f>F43+F44+F45</f>
        <v>248084.9971788445</v>
      </c>
      <c r="G42" s="69">
        <f>G43+G44+G45</f>
        <v>294755.370079665</v>
      </c>
      <c r="H42" s="69">
        <f t="shared" si="12"/>
        <v>306910.7701097052</v>
      </c>
      <c r="I42" s="69">
        <f t="shared" si="12"/>
        <v>332502.75205438</v>
      </c>
      <c r="J42" s="69">
        <f t="shared" si="12"/>
        <v>268857.67486705</v>
      </c>
      <c r="K42" s="69">
        <f t="shared" si="12"/>
        <v>368344.72014550003</v>
      </c>
      <c r="L42" s="69">
        <f t="shared" si="12"/>
        <v>141276.6981148</v>
      </c>
      <c r="M42" s="69">
        <f t="shared" si="12"/>
        <v>74366.8547667</v>
      </c>
      <c r="N42" s="69">
        <f t="shared" si="12"/>
        <v>3003631.5984248067</v>
      </c>
    </row>
    <row r="43" spans="1:14" ht="18.75" customHeight="1">
      <c r="A43" s="66" t="s">
        <v>101</v>
      </c>
      <c r="B43" s="63">
        <f aca="true" t="shared" si="13" ref="B43:H43">B35*B7</f>
        <v>400028.8719257599</v>
      </c>
      <c r="C43" s="63">
        <f t="shared" si="13"/>
        <v>222819.75672299997</v>
      </c>
      <c r="D43" s="63">
        <f t="shared" si="13"/>
        <v>276170.4359904</v>
      </c>
      <c r="E43" s="63">
        <f t="shared" si="13"/>
        <v>68781.09647136001</v>
      </c>
      <c r="F43" s="63">
        <f t="shared" si="13"/>
        <v>248014.99717392</v>
      </c>
      <c r="G43" s="63">
        <f t="shared" si="13"/>
        <v>294564.7500891</v>
      </c>
      <c r="H43" s="63">
        <f t="shared" si="13"/>
        <v>306671.43011310004</v>
      </c>
      <c r="I43" s="63">
        <f>I35*I7</f>
        <v>332502.75205438</v>
      </c>
      <c r="J43" s="63">
        <f>J35*J7</f>
        <v>268857.67486705</v>
      </c>
      <c r="K43" s="63">
        <f>K35*K7</f>
        <v>368344.72014550003</v>
      </c>
      <c r="L43" s="63">
        <f>L35*L7</f>
        <v>141276.6981148</v>
      </c>
      <c r="M43" s="63">
        <f>M35*M7</f>
        <v>74366.8547667</v>
      </c>
      <c r="N43" s="65">
        <f>SUM(B43:M43)</f>
        <v>3002400.03843507</v>
      </c>
    </row>
    <row r="44" spans="1:14" ht="18.75" customHeight="1">
      <c r="A44" s="66" t="s">
        <v>102</v>
      </c>
      <c r="B44" s="63">
        <f aca="true" t="shared" si="14" ref="B44:M44">B36*B7</f>
        <v>-38.520000131399996</v>
      </c>
      <c r="C44" s="63">
        <f t="shared" si="14"/>
        <v>-295.6000022262</v>
      </c>
      <c r="D44" s="63">
        <f t="shared" si="14"/>
        <v>0</v>
      </c>
      <c r="E44" s="63">
        <f t="shared" si="14"/>
        <v>0</v>
      </c>
      <c r="F44" s="63">
        <f t="shared" si="14"/>
        <v>-41.2799950755</v>
      </c>
      <c r="G44" s="63">
        <f t="shared" si="14"/>
        <v>-108.980009435</v>
      </c>
      <c r="H44" s="63">
        <f t="shared" si="14"/>
        <v>-115.90000339480001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-600.2800102629</v>
      </c>
    </row>
    <row r="45" spans="1:14" ht="18.75" customHeight="1">
      <c r="A45" s="66" t="s">
        <v>52</v>
      </c>
      <c r="B45" s="63">
        <f aca="true" t="shared" si="15" ref="B45:M45">B38</f>
        <v>94.16000000000001</v>
      </c>
      <c r="C45" s="63">
        <f t="shared" si="15"/>
        <v>971.5600000000001</v>
      </c>
      <c r="D45" s="63">
        <f t="shared" si="15"/>
        <v>0</v>
      </c>
      <c r="E45" s="63">
        <f t="shared" si="15"/>
        <v>0</v>
      </c>
      <c r="F45" s="63">
        <f t="shared" si="15"/>
        <v>111.28</v>
      </c>
      <c r="G45" s="63">
        <f t="shared" si="15"/>
        <v>299.6</v>
      </c>
      <c r="H45" s="63">
        <f t="shared" si="15"/>
        <v>355.24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1831.84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-94323.64</v>
      </c>
      <c r="C47" s="28">
        <f t="shared" si="16"/>
        <v>-68256.6</v>
      </c>
      <c r="D47" s="28">
        <f t="shared" si="16"/>
        <v>-62106.34</v>
      </c>
      <c r="E47" s="28">
        <f t="shared" si="16"/>
        <v>-12474.38</v>
      </c>
      <c r="F47" s="28">
        <f t="shared" si="16"/>
        <v>-46070.02</v>
      </c>
      <c r="G47" s="28">
        <f t="shared" si="16"/>
        <v>-79358.7</v>
      </c>
      <c r="H47" s="28">
        <f t="shared" si="16"/>
        <v>-90391.6</v>
      </c>
      <c r="I47" s="28">
        <f t="shared" si="16"/>
        <v>-57760.32</v>
      </c>
      <c r="J47" s="28">
        <f t="shared" si="16"/>
        <v>-63276.54</v>
      </c>
      <c r="K47" s="28">
        <f t="shared" si="16"/>
        <v>-63978.68</v>
      </c>
      <c r="L47" s="28">
        <f t="shared" si="16"/>
        <v>-29090.76</v>
      </c>
      <c r="M47" s="28">
        <f t="shared" si="16"/>
        <v>-16840.06</v>
      </c>
      <c r="N47" s="28">
        <f t="shared" si="16"/>
        <v>-683927.64</v>
      </c>
      <c r="P47" s="40"/>
    </row>
    <row r="48" spans="1:16" ht="18.75" customHeight="1">
      <c r="A48" s="17" t="s">
        <v>54</v>
      </c>
      <c r="B48" s="29">
        <f>B49+B50</f>
        <v>-90951</v>
      </c>
      <c r="C48" s="29">
        <f>C49+C50</f>
        <v>-66780</v>
      </c>
      <c r="D48" s="29">
        <f>D49+D50</f>
        <v>-59846.5</v>
      </c>
      <c r="E48" s="29">
        <f>E49+E50</f>
        <v>-11742.5</v>
      </c>
      <c r="F48" s="29">
        <f aca="true" t="shared" si="17" ref="F48:M48">F49+F50</f>
        <v>-43998.5</v>
      </c>
      <c r="G48" s="29">
        <f t="shared" si="17"/>
        <v>-76940.5</v>
      </c>
      <c r="H48" s="29">
        <f t="shared" si="17"/>
        <v>-87738</v>
      </c>
      <c r="I48" s="29">
        <f t="shared" si="17"/>
        <v>-55111</v>
      </c>
      <c r="J48" s="29">
        <f t="shared" si="17"/>
        <v>-60952.5</v>
      </c>
      <c r="K48" s="29">
        <f t="shared" si="17"/>
        <v>-61278</v>
      </c>
      <c r="L48" s="29">
        <f t="shared" si="17"/>
        <v>-27734</v>
      </c>
      <c r="M48" s="29">
        <f t="shared" si="17"/>
        <v>-16082.5</v>
      </c>
      <c r="N48" s="28">
        <f aca="true" t="shared" si="18" ref="N48:N59">SUM(B48:M48)</f>
        <v>-659155</v>
      </c>
      <c r="P48" s="40"/>
    </row>
    <row r="49" spans="1:16" ht="18.75" customHeight="1">
      <c r="A49" s="13" t="s">
        <v>55</v>
      </c>
      <c r="B49" s="20">
        <f>ROUND(-B9*$D$3,2)</f>
        <v>-90951</v>
      </c>
      <c r="C49" s="20">
        <f>ROUND(-C9*$D$3,2)</f>
        <v>-66780</v>
      </c>
      <c r="D49" s="20">
        <f>ROUND(-D9*$D$3,2)</f>
        <v>-59846.5</v>
      </c>
      <c r="E49" s="20">
        <f>ROUND(-E9*$D$3,2)</f>
        <v>-11742.5</v>
      </c>
      <c r="F49" s="20">
        <f aca="true" t="shared" si="19" ref="F49:M49">ROUND(-F9*$D$3,2)</f>
        <v>-43998.5</v>
      </c>
      <c r="G49" s="20">
        <f t="shared" si="19"/>
        <v>-76940.5</v>
      </c>
      <c r="H49" s="20">
        <f t="shared" si="19"/>
        <v>-87738</v>
      </c>
      <c r="I49" s="20">
        <f t="shared" si="19"/>
        <v>-55111</v>
      </c>
      <c r="J49" s="20">
        <f t="shared" si="19"/>
        <v>-60952.5</v>
      </c>
      <c r="K49" s="20">
        <f t="shared" si="19"/>
        <v>-61278</v>
      </c>
      <c r="L49" s="20">
        <f t="shared" si="19"/>
        <v>-27734</v>
      </c>
      <c r="M49" s="20">
        <f t="shared" si="19"/>
        <v>-16082.5</v>
      </c>
      <c r="N49" s="54">
        <f t="shared" si="18"/>
        <v>-659155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-3372.64</v>
      </c>
      <c r="C51" s="29">
        <f aca="true" t="shared" si="21" ref="C51:M51">SUM(C52:C58)</f>
        <v>-1476.6</v>
      </c>
      <c r="D51" s="29">
        <f t="shared" si="21"/>
        <v>-2259.84</v>
      </c>
      <c r="E51" s="29">
        <f t="shared" si="21"/>
        <v>-731.88</v>
      </c>
      <c r="F51" s="29">
        <f t="shared" si="21"/>
        <v>-2071.52</v>
      </c>
      <c r="G51" s="29">
        <f t="shared" si="21"/>
        <v>-2418.2</v>
      </c>
      <c r="H51" s="29">
        <f t="shared" si="21"/>
        <v>-2653.6</v>
      </c>
      <c r="I51" s="29">
        <f t="shared" si="21"/>
        <v>-2649.32</v>
      </c>
      <c r="J51" s="29">
        <f t="shared" si="21"/>
        <v>-2324.04</v>
      </c>
      <c r="K51" s="29">
        <f t="shared" si="21"/>
        <v>-2700.68</v>
      </c>
      <c r="L51" s="29">
        <f t="shared" si="21"/>
        <v>-1356.76</v>
      </c>
      <c r="M51" s="29">
        <f t="shared" si="21"/>
        <v>-757.56</v>
      </c>
      <c r="N51" s="29">
        <f>SUM(N52:N58)</f>
        <v>-24772.640000000003</v>
      </c>
      <c r="P51" s="47"/>
    </row>
    <row r="52" spans="1:16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P52" s="76"/>
    </row>
    <row r="53" spans="1:16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P53" s="76"/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103</v>
      </c>
      <c r="B58" s="27">
        <v>-3372.64</v>
      </c>
      <c r="C58" s="27">
        <v>-1476.6</v>
      </c>
      <c r="D58" s="27">
        <v>-2259.84</v>
      </c>
      <c r="E58" s="27">
        <v>-731.88</v>
      </c>
      <c r="F58" s="27">
        <v>-2071.52</v>
      </c>
      <c r="G58" s="27">
        <v>-2418.2</v>
      </c>
      <c r="H58" s="27">
        <v>-2653.6</v>
      </c>
      <c r="I58" s="27">
        <v>-2649.32</v>
      </c>
      <c r="J58" s="27">
        <v>-2324.04</v>
      </c>
      <c r="K58" s="27">
        <v>-2700.68</v>
      </c>
      <c r="L58" s="27">
        <v>-1356.76</v>
      </c>
      <c r="M58" s="27">
        <v>-757.56</v>
      </c>
      <c r="N58" s="27">
        <f t="shared" si="18"/>
        <v>-24772.640000000003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/>
      <c r="N60" s="20"/>
    </row>
    <row r="61" spans="1:16" ht="15.75">
      <c r="A61" s="2" t="s">
        <v>65</v>
      </c>
      <c r="B61" s="32">
        <f aca="true" t="shared" si="22" ref="B61:M61">+B42+B47</f>
        <v>305760.87192562845</v>
      </c>
      <c r="C61" s="32">
        <f t="shared" si="22"/>
        <v>155239.11672077377</v>
      </c>
      <c r="D61" s="32">
        <f t="shared" si="22"/>
        <v>214064.09599039998</v>
      </c>
      <c r="E61" s="32">
        <f t="shared" si="22"/>
        <v>56306.716471360014</v>
      </c>
      <c r="F61" s="32">
        <f t="shared" si="22"/>
        <v>202014.9771788445</v>
      </c>
      <c r="G61" s="32">
        <f t="shared" si="22"/>
        <v>215396.67007966497</v>
      </c>
      <c r="H61" s="32">
        <f t="shared" si="22"/>
        <v>216519.1701097052</v>
      </c>
      <c r="I61" s="32">
        <f t="shared" si="22"/>
        <v>274742.43205438</v>
      </c>
      <c r="J61" s="32">
        <f t="shared" si="22"/>
        <v>205581.13486705002</v>
      </c>
      <c r="K61" s="32">
        <f t="shared" si="22"/>
        <v>304366.04014550004</v>
      </c>
      <c r="L61" s="32">
        <f t="shared" si="22"/>
        <v>112185.93811480001</v>
      </c>
      <c r="M61" s="32">
        <f t="shared" si="22"/>
        <v>57526.7947667</v>
      </c>
      <c r="N61" s="32">
        <f>SUM(B61:M61)</f>
        <v>2319703.958424807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305760.87</v>
      </c>
      <c r="C64" s="42">
        <f aca="true" t="shared" si="23" ref="C64:M64">SUM(C65:C78)</f>
        <v>155239.12</v>
      </c>
      <c r="D64" s="42">
        <f t="shared" si="23"/>
        <v>214064.1</v>
      </c>
      <c r="E64" s="42">
        <f t="shared" si="23"/>
        <v>56306.72</v>
      </c>
      <c r="F64" s="42">
        <f t="shared" si="23"/>
        <v>202014.98</v>
      </c>
      <c r="G64" s="42">
        <f t="shared" si="23"/>
        <v>215396.67</v>
      </c>
      <c r="H64" s="42">
        <f t="shared" si="23"/>
        <v>216519.16999999998</v>
      </c>
      <c r="I64" s="42">
        <f t="shared" si="23"/>
        <v>274742.43</v>
      </c>
      <c r="J64" s="42">
        <f t="shared" si="23"/>
        <v>205581.13</v>
      </c>
      <c r="K64" s="42">
        <f t="shared" si="23"/>
        <v>304366.04</v>
      </c>
      <c r="L64" s="42">
        <f t="shared" si="23"/>
        <v>112185.94</v>
      </c>
      <c r="M64" s="42">
        <f t="shared" si="23"/>
        <v>57526.79</v>
      </c>
      <c r="N64" s="32">
        <f>SUM(N65:N78)</f>
        <v>2319703.96</v>
      </c>
      <c r="P64" s="40"/>
    </row>
    <row r="65" spans="1:14" ht="18.75" customHeight="1">
      <c r="A65" s="17" t="s">
        <v>22</v>
      </c>
      <c r="B65" s="42">
        <v>61236.65</v>
      </c>
      <c r="C65" s="42">
        <v>48473.66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109710.31</v>
      </c>
    </row>
    <row r="66" spans="1:14" ht="18.75" customHeight="1">
      <c r="A66" s="17" t="s">
        <v>23</v>
      </c>
      <c r="B66" s="42">
        <v>244524.22</v>
      </c>
      <c r="C66" s="42">
        <v>106765.46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351289.68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214064.1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214064.1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56306.72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56306.72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202014.98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202014.98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215396.67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215396.67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178619.68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178619.68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37899.49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37899.49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274742.43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274742.43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205581.13</v>
      </c>
      <c r="K74" s="41">
        <v>0</v>
      </c>
      <c r="L74" s="41">
        <v>0</v>
      </c>
      <c r="M74" s="41">
        <v>0</v>
      </c>
      <c r="N74" s="32">
        <f t="shared" si="24"/>
        <v>205581.13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304366.04</v>
      </c>
      <c r="L75" s="41">
        <v>0</v>
      </c>
      <c r="M75" s="41">
        <v>0</v>
      </c>
      <c r="N75" s="29">
        <f t="shared" si="24"/>
        <v>304366.04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112185.94</v>
      </c>
      <c r="M76" s="41">
        <v>0</v>
      </c>
      <c r="N76" s="32">
        <f t="shared" si="24"/>
        <v>112185.94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57526.79</v>
      </c>
      <c r="N77" s="29">
        <f t="shared" si="24"/>
        <v>57526.79</v>
      </c>
    </row>
    <row r="78" spans="1:14" ht="18.75" customHeight="1">
      <c r="A78" s="38" t="s">
        <v>67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106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1.950825776720678</v>
      </c>
      <c r="C82" s="52">
        <v>1.8846126563375025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1.6843758486372002</v>
      </c>
      <c r="C83" s="52">
        <v>1.575853650958053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1.5697210349217898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1.9873186940190697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1.8254248640214326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1.4533847292463302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1.7003531049235854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1.6233678240420528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1.6528528252364927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1.8677805411789226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1.7827070820487754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2.119012764170329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2.087842162890592</v>
      </c>
      <c r="N94" s="58"/>
    </row>
    <row r="95" ht="21" customHeight="1">
      <c r="A95" s="46" t="s">
        <v>105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2015-02-13T19:13:49Z</dcterms:modified>
  <cp:category/>
  <cp:version/>
  <cp:contentType/>
  <cp:contentStatus/>
</cp:coreProperties>
</file>