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<sst xmlns="http://schemas.openxmlformats.org/spreadsheetml/2006/main" count="110" uniqueCount="108">
  <si>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</si>
  <si>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</si>
  <si>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</si>
  <si>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</si>
  <si>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</si>
  <si>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</si>
  <si>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</si>
  <si>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</si>
  <si>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</si>
  <si>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</si>
  <si>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</si>
  <si>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</si>
  <si>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</si>
  <si>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</si>
  <si>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</si>
  <si>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</si>
  <si>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</si>
  <si>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</si>
  <si>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</si>
  <si>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</si>
  <si>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</si>
  <si>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</si>
  <si>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</si>
  <si>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</si>
  <si>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</si>
  <si>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</si>
  <si>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</si>
  <si>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</si>
  <si>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</si>
  <si>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</si>
  <si>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</si>
  <si>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</si>
  <si>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</si>
  <si>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</si>
  <si>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</si>
  <si>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</si>
  <si>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</si>
  <si>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</si>
  <si>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</si>
  <si>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</si>
  <si>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</si>
  <si>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</si>
  <si>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</si>
  <si>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</si>
  <si>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</si>
  <si>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</si>
  <si>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</si>
  <si>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</si>
  <si>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</si>
  <si>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</si>
  <si>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</si>
  <si>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</si>
  <si>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</si>
  <si>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</si>
  <si>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</si>
  <si>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</si>
  <si>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</si>
  <si>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</si>
  <si>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</si>
  <si>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</si>
  <si>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</si>
  <si>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</si>
  <si>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</si>
  <si>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</si>
  <si>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</si>
  <si>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</si>
  <si>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</si>
  <si>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</si>
  <si>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</si>
  <si>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</si>
  <si>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</si>
  <si>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</si>
  <si>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</si>
  <si>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</si>
  <si>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</si>
  <si>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</si>
  <si>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</si>
  <si>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</si>
  <si>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</si>
  <si>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</si>
  <si>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</si>
  <si>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</si>
  <si>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</si>
  <si>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</si>
  <si>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</si>
  <si>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</si>
  <si>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</si>
  <si>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</si>
  <si>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</si>
  <si>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</si>
  <si>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</si>
  <si>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</si>
  <si>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</si>
  <si>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</si>
  <si>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</si>
  <si>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</si>
  <si>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</si>
  <si>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</si>
  <si>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</si>
  <si>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</si>
  <si>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</si>
  <si>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</si>
  <si>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</si>
  <si>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</si>
  <si>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</si>
  <si>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</si>
  <si>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</si>
  <si>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21/07/15 - VENCIMENTO 28/07/15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</si>
</sst>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42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462964</v>
      </c>
      <c r="C7" s="10">
        <f>C8+C20+C24</f>
        <v>340257</v>
      </c>
      <c r="D7" s="10">
        <f>D8+D20+D24</f>
        <v>349133</v>
      </c>
      <c r="E7" s="10">
        <f>E8+E20+E24</f>
        <v>66437</v>
      </c>
      <c r="F7" s="10">
        <f aca="true" t="shared" si="0" ref="F7:M7">F8+F20+F24</f>
        <v>271920</v>
      </c>
      <c r="G7" s="10">
        <f t="shared" si="0"/>
        <v>456655</v>
      </c>
      <c r="H7" s="10">
        <f t="shared" si="0"/>
        <v>437898</v>
      </c>
      <c r="I7" s="10">
        <f t="shared" si="0"/>
        <v>387491</v>
      </c>
      <c r="J7" s="10">
        <f t="shared" si="0"/>
        <v>277760</v>
      </c>
      <c r="K7" s="10">
        <f t="shared" si="0"/>
        <v>342235</v>
      </c>
      <c r="L7" s="10">
        <f t="shared" si="0"/>
        <v>148383</v>
      </c>
      <c r="M7" s="10">
        <f t="shared" si="0"/>
        <v>82610</v>
      </c>
      <c r="N7" s="10">
        <f>+N8+N20+N24</f>
        <v>3623743</v>
      </c>
    </row>
    <row r="8" spans="1:14" ht="18.75" customHeight="1">
      <c r="A8" s="11" t="s">
        <v>27</v>
      </c>
      <c r="B8" s="12">
        <f>+B9+B12+B16</f>
        <v>257446</v>
      </c>
      <c r="C8" s="12">
        <f>+C9+C12+C16</f>
        <v>199167</v>
      </c>
      <c r="D8" s="12">
        <f>+D9+D12+D16</f>
        <v>221839</v>
      </c>
      <c r="E8" s="12">
        <f>+E9+E12+E16</f>
        <v>39347</v>
      </c>
      <c r="F8" s="12">
        <f aca="true" t="shared" si="1" ref="F8:M8">+F9+F12+F16</f>
        <v>162066</v>
      </c>
      <c r="G8" s="12">
        <f t="shared" si="1"/>
        <v>275215</v>
      </c>
      <c r="H8" s="12">
        <f t="shared" si="1"/>
        <v>252063</v>
      </c>
      <c r="I8" s="12">
        <f t="shared" si="1"/>
        <v>227773</v>
      </c>
      <c r="J8" s="12">
        <f t="shared" si="1"/>
        <v>165225</v>
      </c>
      <c r="K8" s="12">
        <f t="shared" si="1"/>
        <v>187996</v>
      </c>
      <c r="L8" s="12">
        <f t="shared" si="1"/>
        <v>89439</v>
      </c>
      <c r="M8" s="12">
        <f t="shared" si="1"/>
        <v>52241</v>
      </c>
      <c r="N8" s="12">
        <f>SUM(B8:M8)</f>
        <v>2129817</v>
      </c>
    </row>
    <row r="9" spans="1:14" ht="18.75" customHeight="1">
      <c r="A9" s="13" t="s">
        <v>4</v>
      </c>
      <c r="B9" s="14">
        <v>22734</v>
      </c>
      <c r="C9" s="14">
        <v>24274</v>
      </c>
      <c r="D9" s="14">
        <v>16019</v>
      </c>
      <c r="E9" s="14">
        <v>3429</v>
      </c>
      <c r="F9" s="14">
        <v>12548</v>
      </c>
      <c r="G9" s="14">
        <v>23968</v>
      </c>
      <c r="H9" s="14">
        <v>31269</v>
      </c>
      <c r="I9" s="14">
        <v>14411</v>
      </c>
      <c r="J9" s="14">
        <v>18753</v>
      </c>
      <c r="K9" s="14">
        <v>15309</v>
      </c>
      <c r="L9" s="14">
        <v>11250</v>
      </c>
      <c r="M9" s="14">
        <v>6464</v>
      </c>
      <c r="N9" s="12">
        <f aca="true" t="shared" si="2" ref="N9:N19">SUM(B9:M9)</f>
        <v>200428</v>
      </c>
    </row>
    <row r="10" spans="1:14" ht="18.75" customHeight="1">
      <c r="A10" s="15" t="s">
        <v>5</v>
      </c>
      <c r="B10" s="14">
        <f>+B9-B11</f>
        <v>22734</v>
      </c>
      <c r="C10" s="14">
        <f>+C9-C11</f>
        <v>24274</v>
      </c>
      <c r="D10" s="14">
        <f>+D9-D11</f>
        <v>16019</v>
      </c>
      <c r="E10" s="14">
        <f>+E9-E11</f>
        <v>3429</v>
      </c>
      <c r="F10" s="14">
        <f aca="true" t="shared" si="3" ref="F10:M10">+F9-F11</f>
        <v>12548</v>
      </c>
      <c r="G10" s="14">
        <f t="shared" si="3"/>
        <v>23968</v>
      </c>
      <c r="H10" s="14">
        <f t="shared" si="3"/>
        <v>31269</v>
      </c>
      <c r="I10" s="14">
        <f t="shared" si="3"/>
        <v>14411</v>
      </c>
      <c r="J10" s="14">
        <f t="shared" si="3"/>
        <v>18753</v>
      </c>
      <c r="K10" s="14">
        <f t="shared" si="3"/>
        <v>15309</v>
      </c>
      <c r="L10" s="14">
        <f t="shared" si="3"/>
        <v>11250</v>
      </c>
      <c r="M10" s="14">
        <f t="shared" si="3"/>
        <v>6464</v>
      </c>
      <c r="N10" s="12">
        <f t="shared" si="2"/>
        <v>200428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200852</v>
      </c>
      <c r="C12" s="14">
        <f>C13+C14+C15</f>
        <v>153869</v>
      </c>
      <c r="D12" s="14">
        <f>D13+D14+D15</f>
        <v>185063</v>
      </c>
      <c r="E12" s="14">
        <f>E13+E14+E15</f>
        <v>31694</v>
      </c>
      <c r="F12" s="14">
        <f aca="true" t="shared" si="4" ref="F12:M12">F13+F14+F15</f>
        <v>131765</v>
      </c>
      <c r="G12" s="14">
        <f t="shared" si="4"/>
        <v>223014</v>
      </c>
      <c r="H12" s="14">
        <f t="shared" si="4"/>
        <v>196107</v>
      </c>
      <c r="I12" s="14">
        <f t="shared" si="4"/>
        <v>189125</v>
      </c>
      <c r="J12" s="14">
        <f t="shared" si="4"/>
        <v>130118</v>
      </c>
      <c r="K12" s="14">
        <f t="shared" si="4"/>
        <v>151132</v>
      </c>
      <c r="L12" s="14">
        <f t="shared" si="4"/>
        <v>70944</v>
      </c>
      <c r="M12" s="14">
        <f t="shared" si="4"/>
        <v>41727</v>
      </c>
      <c r="N12" s="12">
        <f t="shared" si="2"/>
        <v>1705410</v>
      </c>
    </row>
    <row r="13" spans="1:14" ht="18.75" customHeight="1">
      <c r="A13" s="15" t="s">
        <v>7</v>
      </c>
      <c r="B13" s="14">
        <v>100196</v>
      </c>
      <c r="C13" s="14">
        <v>78809</v>
      </c>
      <c r="D13" s="14">
        <v>90145</v>
      </c>
      <c r="E13" s="14">
        <v>15817</v>
      </c>
      <c r="F13" s="14">
        <v>65077</v>
      </c>
      <c r="G13" s="14">
        <v>111918</v>
      </c>
      <c r="H13" s="14">
        <v>102951</v>
      </c>
      <c r="I13" s="14">
        <v>97407</v>
      </c>
      <c r="J13" s="14">
        <v>65163</v>
      </c>
      <c r="K13" s="14">
        <v>76099</v>
      </c>
      <c r="L13" s="14">
        <v>35333</v>
      </c>
      <c r="M13" s="14">
        <v>20314</v>
      </c>
      <c r="N13" s="12">
        <f t="shared" si="2"/>
        <v>859229</v>
      </c>
    </row>
    <row r="14" spans="1:14" ht="18.75" customHeight="1">
      <c r="A14" s="15" t="s">
        <v>8</v>
      </c>
      <c r="B14" s="14">
        <v>96278</v>
      </c>
      <c r="C14" s="14">
        <v>70835</v>
      </c>
      <c r="D14" s="14">
        <v>91283</v>
      </c>
      <c r="E14" s="14">
        <v>14912</v>
      </c>
      <c r="F14" s="14">
        <v>63101</v>
      </c>
      <c r="G14" s="14">
        <v>104108</v>
      </c>
      <c r="H14" s="14">
        <v>88288</v>
      </c>
      <c r="I14" s="14">
        <v>88745</v>
      </c>
      <c r="J14" s="14">
        <v>62004</v>
      </c>
      <c r="K14" s="14">
        <v>72148</v>
      </c>
      <c r="L14" s="14">
        <v>34085</v>
      </c>
      <c r="M14" s="14">
        <v>20689</v>
      </c>
      <c r="N14" s="12">
        <f t="shared" si="2"/>
        <v>806476</v>
      </c>
    </row>
    <row r="15" spans="1:14" ht="18.75" customHeight="1">
      <c r="A15" s="15" t="s">
        <v>9</v>
      </c>
      <c r="B15" s="14">
        <v>4378</v>
      </c>
      <c r="C15" s="14">
        <v>4225</v>
      </c>
      <c r="D15" s="14">
        <v>3635</v>
      </c>
      <c r="E15" s="14">
        <v>965</v>
      </c>
      <c r="F15" s="14">
        <v>3587</v>
      </c>
      <c r="G15" s="14">
        <v>6988</v>
      </c>
      <c r="H15" s="14">
        <v>4868</v>
      </c>
      <c r="I15" s="14">
        <v>2973</v>
      </c>
      <c r="J15" s="14">
        <v>2951</v>
      </c>
      <c r="K15" s="14">
        <v>2885</v>
      </c>
      <c r="L15" s="14">
        <v>1526</v>
      </c>
      <c r="M15" s="14">
        <v>724</v>
      </c>
      <c r="N15" s="12">
        <f t="shared" si="2"/>
        <v>39705</v>
      </c>
    </row>
    <row r="16" spans="1:14" ht="18.75" customHeight="1">
      <c r="A16" s="16" t="s">
        <v>26</v>
      </c>
      <c r="B16" s="14">
        <f>B17+B18+B19</f>
        <v>33860</v>
      </c>
      <c r="C16" s="14">
        <f>C17+C18+C19</f>
        <v>21024</v>
      </c>
      <c r="D16" s="14">
        <f>D17+D18+D19</f>
        <v>20757</v>
      </c>
      <c r="E16" s="14">
        <f>E17+E18+E19</f>
        <v>4224</v>
      </c>
      <c r="F16" s="14">
        <f aca="true" t="shared" si="5" ref="F16:M16">F17+F18+F19</f>
        <v>17753</v>
      </c>
      <c r="G16" s="14">
        <f t="shared" si="5"/>
        <v>28233</v>
      </c>
      <c r="H16" s="14">
        <f t="shared" si="5"/>
        <v>24687</v>
      </c>
      <c r="I16" s="14">
        <f t="shared" si="5"/>
        <v>24237</v>
      </c>
      <c r="J16" s="14">
        <f t="shared" si="5"/>
        <v>16354</v>
      </c>
      <c r="K16" s="14">
        <f t="shared" si="5"/>
        <v>21555</v>
      </c>
      <c r="L16" s="14">
        <f t="shared" si="5"/>
        <v>7245</v>
      </c>
      <c r="M16" s="14">
        <f t="shared" si="5"/>
        <v>4050</v>
      </c>
      <c r="N16" s="12">
        <f t="shared" si="2"/>
        <v>223979</v>
      </c>
    </row>
    <row r="17" spans="1:14" ht="18.75" customHeight="1">
      <c r="A17" s="15" t="s">
        <v>23</v>
      </c>
      <c r="B17" s="14">
        <v>8117</v>
      </c>
      <c r="C17" s="14">
        <v>6221</v>
      </c>
      <c r="D17" s="14">
        <v>5580</v>
      </c>
      <c r="E17" s="14">
        <v>1182</v>
      </c>
      <c r="F17" s="14">
        <v>4844</v>
      </c>
      <c r="G17" s="14">
        <v>8963</v>
      </c>
      <c r="H17" s="14">
        <v>7746</v>
      </c>
      <c r="I17" s="14">
        <v>7153</v>
      </c>
      <c r="J17" s="14">
        <v>5214</v>
      </c>
      <c r="K17" s="14">
        <v>6323</v>
      </c>
      <c r="L17" s="14">
        <v>2488</v>
      </c>
      <c r="M17" s="14">
        <v>1183</v>
      </c>
      <c r="N17" s="12">
        <f t="shared" si="2"/>
        <v>65014</v>
      </c>
    </row>
    <row r="18" spans="1:14" ht="18.75" customHeight="1">
      <c r="A18" s="15" t="s">
        <v>24</v>
      </c>
      <c r="B18" s="14">
        <v>2331</v>
      </c>
      <c r="C18" s="14">
        <v>1141</v>
      </c>
      <c r="D18" s="14">
        <v>2201</v>
      </c>
      <c r="E18" s="14">
        <v>320</v>
      </c>
      <c r="F18" s="14">
        <v>1479</v>
      </c>
      <c r="G18" s="14">
        <v>2219</v>
      </c>
      <c r="H18" s="14">
        <v>2314</v>
      </c>
      <c r="I18" s="14">
        <v>1987</v>
      </c>
      <c r="J18" s="14">
        <v>1361</v>
      </c>
      <c r="K18" s="14">
        <v>2377</v>
      </c>
      <c r="L18" s="14">
        <v>687</v>
      </c>
      <c r="M18" s="14">
        <v>341</v>
      </c>
      <c r="N18" s="12">
        <f t="shared" si="2"/>
        <v>18758</v>
      </c>
    </row>
    <row r="19" spans="1:14" ht="18.75" customHeight="1">
      <c r="A19" s="15" t="s">
        <v>25</v>
      </c>
      <c r="B19" s="14">
        <v>23412</v>
      </c>
      <c r="C19" s="14">
        <v>13662</v>
      </c>
      <c r="D19" s="14">
        <v>12976</v>
      </c>
      <c r="E19" s="14">
        <v>2722</v>
      </c>
      <c r="F19" s="14">
        <v>11430</v>
      </c>
      <c r="G19" s="14">
        <v>17051</v>
      </c>
      <c r="H19" s="14">
        <v>14627</v>
      </c>
      <c r="I19" s="14">
        <v>15097</v>
      </c>
      <c r="J19" s="14">
        <v>9779</v>
      </c>
      <c r="K19" s="14">
        <v>12855</v>
      </c>
      <c r="L19" s="14">
        <v>4070</v>
      </c>
      <c r="M19" s="14">
        <v>2526</v>
      </c>
      <c r="N19" s="12">
        <f t="shared" si="2"/>
        <v>140207</v>
      </c>
    </row>
    <row r="20" spans="1:14" ht="18.75" customHeight="1">
      <c r="A20" s="17" t="s">
        <v>10</v>
      </c>
      <c r="B20" s="18">
        <f>B21+B22+B23</f>
        <v>149301</v>
      </c>
      <c r="C20" s="18">
        <f>C21+C22+C23</f>
        <v>92441</v>
      </c>
      <c r="D20" s="18">
        <f>D21+D22+D23</f>
        <v>84524</v>
      </c>
      <c r="E20" s="18">
        <f>E21+E22+E23</f>
        <v>16776</v>
      </c>
      <c r="F20" s="18">
        <f aca="true" t="shared" si="6" ref="F20:M20">F21+F22+F23</f>
        <v>67782</v>
      </c>
      <c r="G20" s="18">
        <f t="shared" si="6"/>
        <v>114951</v>
      </c>
      <c r="H20" s="18">
        <f t="shared" si="6"/>
        <v>125856</v>
      </c>
      <c r="I20" s="18">
        <f t="shared" si="6"/>
        <v>118925</v>
      </c>
      <c r="J20" s="18">
        <f t="shared" si="6"/>
        <v>77713</v>
      </c>
      <c r="K20" s="18">
        <f t="shared" si="6"/>
        <v>120891</v>
      </c>
      <c r="L20" s="18">
        <f t="shared" si="6"/>
        <v>47234</v>
      </c>
      <c r="M20" s="18">
        <f t="shared" si="6"/>
        <v>25279</v>
      </c>
      <c r="N20" s="12">
        <f aca="true" t="shared" si="7" ref="N20:N26">SUM(B20:M20)</f>
        <v>1041673</v>
      </c>
    </row>
    <row r="21" spans="1:14" ht="18.75" customHeight="1">
      <c r="A21" s="13" t="s">
        <v>11</v>
      </c>
      <c r="B21" s="14">
        <v>81111</v>
      </c>
      <c r="C21" s="14">
        <v>53759</v>
      </c>
      <c r="D21" s="14">
        <v>48321</v>
      </c>
      <c r="E21" s="14">
        <v>9620</v>
      </c>
      <c r="F21" s="14">
        <v>38572</v>
      </c>
      <c r="G21" s="14">
        <v>67306</v>
      </c>
      <c r="H21" s="14">
        <v>74213</v>
      </c>
      <c r="I21" s="14">
        <v>68359</v>
      </c>
      <c r="J21" s="14">
        <v>44237</v>
      </c>
      <c r="K21" s="14">
        <v>66328</v>
      </c>
      <c r="L21" s="14">
        <v>25792</v>
      </c>
      <c r="M21" s="14">
        <v>13700</v>
      </c>
      <c r="N21" s="12">
        <f t="shared" si="7"/>
        <v>591318</v>
      </c>
    </row>
    <row r="22" spans="1:14" ht="18.75" customHeight="1">
      <c r="A22" s="13" t="s">
        <v>12</v>
      </c>
      <c r="B22" s="14">
        <v>65448</v>
      </c>
      <c r="C22" s="14">
        <v>36694</v>
      </c>
      <c r="D22" s="14">
        <v>34721</v>
      </c>
      <c r="E22" s="14">
        <v>6725</v>
      </c>
      <c r="F22" s="14">
        <v>27557</v>
      </c>
      <c r="G22" s="14">
        <v>44694</v>
      </c>
      <c r="H22" s="14">
        <v>49292</v>
      </c>
      <c r="I22" s="14">
        <v>48870</v>
      </c>
      <c r="J22" s="14">
        <v>32062</v>
      </c>
      <c r="K22" s="14">
        <v>52699</v>
      </c>
      <c r="L22" s="14">
        <v>20577</v>
      </c>
      <c r="M22" s="14">
        <v>11235</v>
      </c>
      <c r="N22" s="12">
        <f t="shared" si="7"/>
        <v>430574</v>
      </c>
    </row>
    <row r="23" spans="1:14" ht="18.75" customHeight="1">
      <c r="A23" s="13" t="s">
        <v>13</v>
      </c>
      <c r="B23" s="14">
        <v>2742</v>
      </c>
      <c r="C23" s="14">
        <v>1988</v>
      </c>
      <c r="D23" s="14">
        <v>1482</v>
      </c>
      <c r="E23" s="14">
        <v>431</v>
      </c>
      <c r="F23" s="14">
        <v>1653</v>
      </c>
      <c r="G23" s="14">
        <v>2951</v>
      </c>
      <c r="H23" s="14">
        <v>2351</v>
      </c>
      <c r="I23" s="14">
        <v>1696</v>
      </c>
      <c r="J23" s="14">
        <v>1414</v>
      </c>
      <c r="K23" s="14">
        <v>1864</v>
      </c>
      <c r="L23" s="14">
        <v>865</v>
      </c>
      <c r="M23" s="14">
        <v>344</v>
      </c>
      <c r="N23" s="12">
        <f t="shared" si="7"/>
        <v>19781</v>
      </c>
    </row>
    <row r="24" spans="1:14" ht="18.75" customHeight="1">
      <c r="A24" s="17" t="s">
        <v>14</v>
      </c>
      <c r="B24" s="14">
        <f>B25+B26</f>
        <v>56217</v>
      </c>
      <c r="C24" s="14">
        <f>C25+C26</f>
        <v>48649</v>
      </c>
      <c r="D24" s="14">
        <f>D25+D26</f>
        <v>42770</v>
      </c>
      <c r="E24" s="14">
        <f>E25+E26</f>
        <v>10314</v>
      </c>
      <c r="F24" s="14">
        <f aca="true" t="shared" si="8" ref="F24:M24">F25+F26</f>
        <v>42072</v>
      </c>
      <c r="G24" s="14">
        <f t="shared" si="8"/>
        <v>66489</v>
      </c>
      <c r="H24" s="14">
        <f t="shared" si="8"/>
        <v>59979</v>
      </c>
      <c r="I24" s="14">
        <f t="shared" si="8"/>
        <v>40793</v>
      </c>
      <c r="J24" s="14">
        <f t="shared" si="8"/>
        <v>34822</v>
      </c>
      <c r="K24" s="14">
        <f t="shared" si="8"/>
        <v>33348</v>
      </c>
      <c r="L24" s="14">
        <f t="shared" si="8"/>
        <v>11710</v>
      </c>
      <c r="M24" s="14">
        <f t="shared" si="8"/>
        <v>5090</v>
      </c>
      <c r="N24" s="12">
        <f t="shared" si="7"/>
        <v>452253</v>
      </c>
    </row>
    <row r="25" spans="1:14" ht="18.75" customHeight="1">
      <c r="A25" s="13" t="s">
        <v>15</v>
      </c>
      <c r="B25" s="14">
        <v>35979</v>
      </c>
      <c r="C25" s="14">
        <v>31135</v>
      </c>
      <c r="D25" s="14">
        <v>27373</v>
      </c>
      <c r="E25" s="14">
        <v>6601</v>
      </c>
      <c r="F25" s="14">
        <v>26926</v>
      </c>
      <c r="G25" s="14">
        <v>42553</v>
      </c>
      <c r="H25" s="14">
        <v>38387</v>
      </c>
      <c r="I25" s="14">
        <v>26108</v>
      </c>
      <c r="J25" s="14">
        <v>22286</v>
      </c>
      <c r="K25" s="14">
        <v>21343</v>
      </c>
      <c r="L25" s="14">
        <v>7494</v>
      </c>
      <c r="M25" s="14">
        <v>3258</v>
      </c>
      <c r="N25" s="12">
        <f t="shared" si="7"/>
        <v>289443</v>
      </c>
    </row>
    <row r="26" spans="1:14" ht="18.75" customHeight="1">
      <c r="A26" s="13" t="s">
        <v>16</v>
      </c>
      <c r="B26" s="14">
        <v>20238</v>
      </c>
      <c r="C26" s="14">
        <v>17514</v>
      </c>
      <c r="D26" s="14">
        <v>15397</v>
      </c>
      <c r="E26" s="14">
        <v>3713</v>
      </c>
      <c r="F26" s="14">
        <v>15146</v>
      </c>
      <c r="G26" s="14">
        <v>23936</v>
      </c>
      <c r="H26" s="14">
        <v>21592</v>
      </c>
      <c r="I26" s="14">
        <v>14685</v>
      </c>
      <c r="J26" s="14">
        <v>12536</v>
      </c>
      <c r="K26" s="14">
        <v>12005</v>
      </c>
      <c r="L26" s="14">
        <v>4216</v>
      </c>
      <c r="M26" s="14">
        <v>1832</v>
      </c>
      <c r="N26" s="12">
        <f t="shared" si="7"/>
        <v>162810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0.9952</v>
      </c>
      <c r="C29" s="22">
        <v>1</v>
      </c>
      <c r="D29" s="22">
        <v>0.9984</v>
      </c>
      <c r="E29" s="22">
        <v>0.9903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43</v>
      </c>
      <c r="B32" s="23">
        <f>(((+B$8+B$20)*B$29)+(B$24*B$30))/B$7</f>
        <v>0.9957828565504012</v>
      </c>
      <c r="C32" s="23">
        <f aca="true" t="shared" si="9" ref="C32:M32">(((+C$8+C$20)*C$29)+(C$24*C$30))/C$7</f>
        <v>1</v>
      </c>
      <c r="D32" s="23">
        <f t="shared" si="9"/>
        <v>0.9985960055337076</v>
      </c>
      <c r="E32" s="23">
        <f t="shared" si="9"/>
        <v>0.991805874738474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1.876254058312266</v>
      </c>
      <c r="C35" s="26">
        <f>C32*C34</f>
        <v>1.8205</v>
      </c>
      <c r="D35" s="26">
        <f>D32*D34</f>
        <v>1.6845316017348115</v>
      </c>
      <c r="E35" s="26">
        <f>E32*E34</f>
        <v>2.140317077685627</v>
      </c>
      <c r="F35" s="26">
        <f aca="true" t="shared" si="10" ref="F35:M35">F32*F34</f>
        <v>1.9675</v>
      </c>
      <c r="G35" s="26">
        <f t="shared" si="10"/>
        <v>1.5602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2.2315</v>
      </c>
      <c r="N35" s="27"/>
    </row>
    <row r="36" spans="1:14" ht="18.75" customHeight="1">
      <c r="A36" s="56" t="s">
        <v>44</v>
      </c>
      <c r="B36" s="26">
        <v>-0.0059900986</v>
      </c>
      <c r="C36" s="26">
        <v>-0.006</v>
      </c>
      <c r="D36" s="26">
        <v>-0.0055311873</v>
      </c>
      <c r="E36" s="26">
        <v>-0.0055699384</v>
      </c>
      <c r="F36" s="26">
        <v>-0.00506118</v>
      </c>
      <c r="G36" s="26">
        <v>-0.00391875</v>
      </c>
      <c r="H36" s="26">
        <v>-0.00435225</v>
      </c>
      <c r="I36" s="26">
        <v>-0.00552568</v>
      </c>
      <c r="J36" s="26">
        <v>-0.0004501</v>
      </c>
      <c r="K36" s="26">
        <v>-0.00599324</v>
      </c>
      <c r="L36" s="26">
        <v>-0.00736857</v>
      </c>
      <c r="M36" s="26">
        <v>-0.00723428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93</v>
      </c>
      <c r="B38" s="60">
        <f aca="true" t="shared" si="11" ref="B38:M38">B39*B40</f>
        <v>3162.92</v>
      </c>
      <c r="C38" s="60">
        <f t="shared" si="11"/>
        <v>2495.2400000000002</v>
      </c>
      <c r="D38" s="60">
        <f t="shared" si="11"/>
        <v>2157.1200000000003</v>
      </c>
      <c r="E38" s="60">
        <f t="shared" si="11"/>
        <v>577.8000000000001</v>
      </c>
      <c r="F38" s="60">
        <f t="shared" si="11"/>
        <v>1720.5600000000002</v>
      </c>
      <c r="G38" s="60">
        <f t="shared" si="11"/>
        <v>2033.0000000000002</v>
      </c>
      <c r="H38" s="60">
        <f t="shared" si="11"/>
        <v>2247</v>
      </c>
      <c r="I38" s="60">
        <f t="shared" si="11"/>
        <v>2473.84</v>
      </c>
      <c r="J38" s="60">
        <f t="shared" si="11"/>
        <v>149.8</v>
      </c>
      <c r="K38" s="60">
        <f t="shared" si="11"/>
        <v>2495.2400000000002</v>
      </c>
      <c r="L38" s="60">
        <f t="shared" si="11"/>
        <v>1271.16</v>
      </c>
      <c r="M38" s="60">
        <f t="shared" si="11"/>
        <v>710.48</v>
      </c>
      <c r="N38" s="28">
        <f>SUM(B38:M38)</f>
        <v>21494.16</v>
      </c>
    </row>
    <row r="39" spans="1:14" ht="18.75" customHeight="1">
      <c r="A39" s="56" t="s">
        <v>46</v>
      </c>
      <c r="B39" s="62">
        <v>739</v>
      </c>
      <c r="C39" s="62">
        <v>583</v>
      </c>
      <c r="D39" s="62">
        <v>504</v>
      </c>
      <c r="E39" s="62">
        <v>135</v>
      </c>
      <c r="F39" s="62">
        <v>402</v>
      </c>
      <c r="G39" s="62">
        <v>475</v>
      </c>
      <c r="H39" s="62">
        <v>525</v>
      </c>
      <c r="I39" s="62">
        <v>578</v>
      </c>
      <c r="J39" s="62">
        <v>35</v>
      </c>
      <c r="K39" s="62">
        <v>583</v>
      </c>
      <c r="L39" s="62">
        <v>297</v>
      </c>
      <c r="M39" s="62">
        <v>166</v>
      </c>
      <c r="N39" s="12">
        <f>SUM(B39:M39)</f>
        <v>5022</v>
      </c>
    </row>
    <row r="40" spans="1:14" ht="18.75" customHeight="1">
      <c r="A40" s="56" t="s">
        <v>47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45</v>
      </c>
      <c r="B42" s="64">
        <f>B43+B44+B45+B46</f>
        <v>869027.8038442296</v>
      </c>
      <c r="C42" s="64">
        <f aca="true" t="shared" si="12" ref="C42:M42">C43+C44+C45+C46</f>
        <v>619891.5665</v>
      </c>
      <c r="D42" s="64">
        <f t="shared" si="12"/>
        <v>597719.541692869</v>
      </c>
      <c r="E42" s="64">
        <f t="shared" si="12"/>
        <v>142403.99569271918</v>
      </c>
      <c r="F42" s="64">
        <f t="shared" si="12"/>
        <v>535346.9239344001</v>
      </c>
      <c r="G42" s="64">
        <f t="shared" si="12"/>
        <v>712716.61421875</v>
      </c>
      <c r="H42" s="64">
        <f t="shared" si="12"/>
        <v>797534.4674295</v>
      </c>
      <c r="I42" s="64">
        <f t="shared" si="12"/>
        <v>688981.69393112</v>
      </c>
      <c r="J42" s="64">
        <f t="shared" si="12"/>
        <v>555961.4202240001</v>
      </c>
      <c r="K42" s="64">
        <f t="shared" si="12"/>
        <v>655379.2630086</v>
      </c>
      <c r="L42" s="64">
        <f t="shared" si="12"/>
        <v>337437.51017768995</v>
      </c>
      <c r="M42" s="64">
        <f t="shared" si="12"/>
        <v>184457.07112920002</v>
      </c>
      <c r="N42" s="64">
        <f>N43+N44+N45+N46</f>
        <v>6696857.871783079</v>
      </c>
    </row>
    <row r="43" spans="1:14" ht="18.75" customHeight="1">
      <c r="A43" s="61" t="s">
        <v>94</v>
      </c>
      <c r="B43" s="58">
        <f aca="true" t="shared" si="13" ref="B43:H43">B35*B7</f>
        <v>868638.0838524799</v>
      </c>
      <c r="C43" s="58">
        <f t="shared" si="13"/>
        <v>619437.8685</v>
      </c>
      <c r="D43" s="58">
        <f t="shared" si="13"/>
        <v>588125.57170848</v>
      </c>
      <c r="E43" s="58">
        <f t="shared" si="13"/>
        <v>142196.24569019998</v>
      </c>
      <c r="F43" s="58">
        <f t="shared" si="13"/>
        <v>535002.6</v>
      </c>
      <c r="G43" s="58">
        <f t="shared" si="13"/>
        <v>712473.131</v>
      </c>
      <c r="H43" s="58">
        <f t="shared" si="13"/>
        <v>797193.309</v>
      </c>
      <c r="I43" s="58">
        <f>I35*I7</f>
        <v>688649.0052</v>
      </c>
      <c r="J43" s="58">
        <f>J35*J7</f>
        <v>555936.64</v>
      </c>
      <c r="K43" s="58">
        <f>K35*K7</f>
        <v>654935.1195</v>
      </c>
      <c r="L43" s="58">
        <f>L35*L7</f>
        <v>337259.7207</v>
      </c>
      <c r="M43" s="58">
        <f>M35*M7</f>
        <v>184344.215</v>
      </c>
      <c r="N43" s="60">
        <f>SUM(B43:M43)</f>
        <v>6684191.510151161</v>
      </c>
    </row>
    <row r="44" spans="1:14" ht="18.75" customHeight="1">
      <c r="A44" s="61" t="s">
        <v>95</v>
      </c>
      <c r="B44" s="58">
        <f aca="true" t="shared" si="14" ref="B44:M44">B36*B7</f>
        <v>-2773.2000082504</v>
      </c>
      <c r="C44" s="58">
        <f t="shared" si="14"/>
        <v>-2041.5420000000001</v>
      </c>
      <c r="D44" s="58">
        <f t="shared" si="14"/>
        <v>-1931.1200156108998</v>
      </c>
      <c r="E44" s="58">
        <f t="shared" si="14"/>
        <v>-370.0499974808</v>
      </c>
      <c r="F44" s="58">
        <f t="shared" si="14"/>
        <v>-1376.2360656</v>
      </c>
      <c r="G44" s="58">
        <f t="shared" si="14"/>
        <v>-1789.5167812500001</v>
      </c>
      <c r="H44" s="58">
        <f t="shared" si="14"/>
        <v>-1905.8415705</v>
      </c>
      <c r="I44" s="58">
        <f t="shared" si="14"/>
        <v>-2141.15126888</v>
      </c>
      <c r="J44" s="58">
        <f t="shared" si="14"/>
        <v>-125.019776</v>
      </c>
      <c r="K44" s="58">
        <f t="shared" si="14"/>
        <v>-2051.0964914</v>
      </c>
      <c r="L44" s="58">
        <f t="shared" si="14"/>
        <v>-1093.3705223099998</v>
      </c>
      <c r="M44" s="58">
        <f t="shared" si="14"/>
        <v>-597.6238708</v>
      </c>
      <c r="N44" s="28">
        <f>SUM(B44:M44)</f>
        <v>-18195.7683680821</v>
      </c>
    </row>
    <row r="45" spans="1:16" ht="18.75" customHeight="1">
      <c r="A45" s="61" t="s">
        <v>48</v>
      </c>
      <c r="B45" s="58">
        <f aca="true" t="shared" si="15" ref="B45:M45">B38</f>
        <v>3162.92</v>
      </c>
      <c r="C45" s="58">
        <f t="shared" si="15"/>
        <v>2495.2400000000002</v>
      </c>
      <c r="D45" s="58">
        <f t="shared" si="15"/>
        <v>2157.1200000000003</v>
      </c>
      <c r="E45" s="58">
        <f t="shared" si="15"/>
        <v>577.8000000000001</v>
      </c>
      <c r="F45" s="58">
        <f t="shared" si="15"/>
        <v>1720.5600000000002</v>
      </c>
      <c r="G45" s="58">
        <f t="shared" si="15"/>
        <v>2033.0000000000002</v>
      </c>
      <c r="H45" s="58">
        <f t="shared" si="15"/>
        <v>2247</v>
      </c>
      <c r="I45" s="58">
        <f t="shared" si="15"/>
        <v>2473.84</v>
      </c>
      <c r="J45" s="58">
        <f t="shared" si="15"/>
        <v>149.8</v>
      </c>
      <c r="K45" s="58">
        <f t="shared" si="15"/>
        <v>2495.2400000000002</v>
      </c>
      <c r="L45" s="58">
        <f t="shared" si="15"/>
        <v>1271.16</v>
      </c>
      <c r="M45" s="58">
        <f t="shared" si="15"/>
        <v>710.48</v>
      </c>
      <c r="N45" s="60">
        <f>SUM(B45:M45)</f>
        <v>21494.16</v>
      </c>
      <c r="P45" s="78"/>
    </row>
    <row r="46" spans="1:16" ht="18.75" customHeight="1">
      <c r="A46" s="2" t="s">
        <v>104</v>
      </c>
      <c r="B46" s="58">
        <v>0</v>
      </c>
      <c r="C46" s="58">
        <v>0</v>
      </c>
      <c r="D46" s="58">
        <v>9367.97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9367.97</v>
      </c>
      <c r="P46" s="78"/>
    </row>
    <row r="47" spans="1:16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  <c r="P47" s="78"/>
    </row>
    <row r="48" spans="1:14" ht="18.75" customHeight="1">
      <c r="A48" s="2" t="s">
        <v>105</v>
      </c>
      <c r="B48" s="28">
        <f>+B49+B52+B60+B61</f>
        <v>-79872.88</v>
      </c>
      <c r="C48" s="28">
        <f aca="true" t="shared" si="16" ref="C48:M48">+C49+C52+C60+C61</f>
        <v>-85078.84</v>
      </c>
      <c r="D48" s="28">
        <f t="shared" si="16"/>
        <v>-56169.22</v>
      </c>
      <c r="E48" s="28">
        <f t="shared" si="16"/>
        <v>945.5</v>
      </c>
      <c r="F48" s="28">
        <f t="shared" si="16"/>
        <v>-44380.24</v>
      </c>
      <c r="G48" s="28">
        <f t="shared" si="16"/>
        <v>-84572.8</v>
      </c>
      <c r="H48" s="28">
        <f t="shared" si="16"/>
        <v>-110203.34</v>
      </c>
      <c r="I48" s="28">
        <f t="shared" si="16"/>
        <v>-29513.58</v>
      </c>
      <c r="J48" s="28">
        <f t="shared" si="16"/>
        <v>-67809.74</v>
      </c>
      <c r="K48" s="28">
        <f t="shared" si="16"/>
        <v>-34141.740000000005</v>
      </c>
      <c r="L48" s="28">
        <f t="shared" si="16"/>
        <v>-39460.6</v>
      </c>
      <c r="M48" s="28">
        <f t="shared" si="16"/>
        <v>-22675.36</v>
      </c>
      <c r="N48" s="28">
        <f>+N49+N52+N60+N61</f>
        <v>-652932.84</v>
      </c>
    </row>
    <row r="49" spans="1:14" ht="18.75" customHeight="1">
      <c r="A49" s="17" t="s">
        <v>49</v>
      </c>
      <c r="B49" s="29">
        <f>B50+B51</f>
        <v>-79569</v>
      </c>
      <c r="C49" s="29">
        <f>C50+C51</f>
        <v>-84959</v>
      </c>
      <c r="D49" s="29">
        <f>D50+D51</f>
        <v>-56066.5</v>
      </c>
      <c r="E49" s="29">
        <f>E50+E51</f>
        <v>-12001.5</v>
      </c>
      <c r="F49" s="29">
        <f aca="true" t="shared" si="17" ref="F49:M49">F50+F51</f>
        <v>-43918</v>
      </c>
      <c r="G49" s="29">
        <f t="shared" si="17"/>
        <v>-83888</v>
      </c>
      <c r="H49" s="29">
        <f t="shared" si="17"/>
        <v>-109441.5</v>
      </c>
      <c r="I49" s="29">
        <f t="shared" si="17"/>
        <v>-50438.5</v>
      </c>
      <c r="J49" s="29">
        <f t="shared" si="17"/>
        <v>-65635.5</v>
      </c>
      <c r="K49" s="29">
        <f t="shared" si="17"/>
        <v>-53581.5</v>
      </c>
      <c r="L49" s="29">
        <f t="shared" si="17"/>
        <v>-39375</v>
      </c>
      <c r="M49" s="29">
        <f t="shared" si="17"/>
        <v>-22624</v>
      </c>
      <c r="N49" s="28">
        <f aca="true" t="shared" si="18" ref="N49:N61">SUM(B49:M49)</f>
        <v>-701498</v>
      </c>
    </row>
    <row r="50" spans="1:14" ht="18.75" customHeight="1">
      <c r="A50" s="13" t="s">
        <v>50</v>
      </c>
      <c r="B50" s="20">
        <f>ROUND(-B9*$D$3,2)</f>
        <v>-79569</v>
      </c>
      <c r="C50" s="20">
        <f>ROUND(-C9*$D$3,2)</f>
        <v>-84959</v>
      </c>
      <c r="D50" s="20">
        <f>ROUND(-D9*$D$3,2)</f>
        <v>-56066.5</v>
      </c>
      <c r="E50" s="20">
        <f>ROUND(-E9*$D$3,2)</f>
        <v>-12001.5</v>
      </c>
      <c r="F50" s="20">
        <f aca="true" t="shared" si="19" ref="F50:M50">ROUND(-F9*$D$3,2)</f>
        <v>-43918</v>
      </c>
      <c r="G50" s="20">
        <f t="shared" si="19"/>
        <v>-83888</v>
      </c>
      <c r="H50" s="20">
        <f t="shared" si="19"/>
        <v>-109441.5</v>
      </c>
      <c r="I50" s="20">
        <f t="shared" si="19"/>
        <v>-50438.5</v>
      </c>
      <c r="J50" s="20">
        <f t="shared" si="19"/>
        <v>-65635.5</v>
      </c>
      <c r="K50" s="20">
        <f t="shared" si="19"/>
        <v>-53581.5</v>
      </c>
      <c r="L50" s="20">
        <f t="shared" si="19"/>
        <v>-39375</v>
      </c>
      <c r="M50" s="20">
        <f t="shared" si="19"/>
        <v>-22624</v>
      </c>
      <c r="N50" s="50">
        <f t="shared" si="18"/>
        <v>-701498</v>
      </c>
    </row>
    <row r="51" spans="1:14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52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12947</v>
      </c>
      <c r="F52" s="29">
        <f t="shared" si="21"/>
        <v>-462.24</v>
      </c>
      <c r="G52" s="29">
        <f t="shared" si="21"/>
        <v>-684.8</v>
      </c>
      <c r="H52" s="29">
        <f t="shared" si="21"/>
        <v>-761.84</v>
      </c>
      <c r="I52" s="29">
        <f t="shared" si="21"/>
        <v>20924.92</v>
      </c>
      <c r="J52" s="29">
        <f t="shared" si="21"/>
        <v>-2174.24</v>
      </c>
      <c r="K52" s="29">
        <f t="shared" si="21"/>
        <v>19439.76</v>
      </c>
      <c r="L52" s="29">
        <f t="shared" si="21"/>
        <v>-85.6</v>
      </c>
      <c r="M52" s="29">
        <f t="shared" si="21"/>
        <v>-51.36</v>
      </c>
      <c r="N52" s="29">
        <f>SUM(N53:N59)</f>
        <v>48565.159999999996</v>
      </c>
    </row>
    <row r="53" spans="1:14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96</v>
      </c>
      <c r="B59" s="27">
        <v>-303.88</v>
      </c>
      <c r="C59" s="27">
        <v>-119.84</v>
      </c>
      <c r="D59" s="27">
        <v>-102.72</v>
      </c>
      <c r="E59" s="27">
        <v>12947</v>
      </c>
      <c r="F59" s="27">
        <v>-462.24</v>
      </c>
      <c r="G59" s="27">
        <v>-684.8</v>
      </c>
      <c r="H59" s="27">
        <v>-761.84</v>
      </c>
      <c r="I59" s="27">
        <v>20924.92</v>
      </c>
      <c r="J59" s="27">
        <v>-2174.24</v>
      </c>
      <c r="K59" s="27">
        <v>19439.76</v>
      </c>
      <c r="L59" s="27">
        <v>-85.6</v>
      </c>
      <c r="M59" s="27">
        <v>-51.36</v>
      </c>
      <c r="N59" s="27">
        <f t="shared" si="18"/>
        <v>48565.159999999996</v>
      </c>
    </row>
    <row r="60" spans="1:14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14" ht="15.75">
      <c r="A63" s="2" t="s">
        <v>60</v>
      </c>
      <c r="B63" s="32">
        <f aca="true" t="shared" si="22" ref="B63:M63">+B42+B48</f>
        <v>789154.9238442295</v>
      </c>
      <c r="C63" s="32">
        <f t="shared" si="22"/>
        <v>534812.7265</v>
      </c>
      <c r="D63" s="32">
        <f t="shared" si="22"/>
        <v>541550.3216928691</v>
      </c>
      <c r="E63" s="32">
        <f t="shared" si="22"/>
        <v>143349.49569271918</v>
      </c>
      <c r="F63" s="32">
        <f t="shared" si="22"/>
        <v>490966.6839344001</v>
      </c>
      <c r="G63" s="32">
        <f t="shared" si="22"/>
        <v>628143.81421875</v>
      </c>
      <c r="H63" s="32">
        <f t="shared" si="22"/>
        <v>687331.1274295</v>
      </c>
      <c r="I63" s="32">
        <f t="shared" si="22"/>
        <v>659468.11393112</v>
      </c>
      <c r="J63" s="32">
        <f t="shared" si="22"/>
        <v>488151.6802240001</v>
      </c>
      <c r="K63" s="32">
        <f t="shared" si="22"/>
        <v>621237.5230086</v>
      </c>
      <c r="L63" s="32">
        <f t="shared" si="22"/>
        <v>297976.91017769</v>
      </c>
      <c r="M63" s="32">
        <f t="shared" si="22"/>
        <v>161781.7111292</v>
      </c>
      <c r="N63" s="32">
        <f>SUM(B63:M63)</f>
        <v>6043925.031783079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61</v>
      </c>
      <c r="B66" s="39">
        <f>SUM(B67:B80)</f>
        <v>789154.92</v>
      </c>
      <c r="C66" s="39">
        <f aca="true" t="shared" si="23" ref="C66:M66">SUM(C67:C80)</f>
        <v>534812.73</v>
      </c>
      <c r="D66" s="39">
        <f t="shared" si="23"/>
        <v>541550.32</v>
      </c>
      <c r="E66" s="39">
        <f t="shared" si="23"/>
        <v>143349.5</v>
      </c>
      <c r="F66" s="39">
        <f t="shared" si="23"/>
        <v>490966.68</v>
      </c>
      <c r="G66" s="39">
        <f t="shared" si="23"/>
        <v>628143.81</v>
      </c>
      <c r="H66" s="39">
        <f t="shared" si="23"/>
        <v>687331.13</v>
      </c>
      <c r="I66" s="39">
        <f t="shared" si="23"/>
        <v>659468.11</v>
      </c>
      <c r="J66" s="39">
        <f t="shared" si="23"/>
        <v>488151.68</v>
      </c>
      <c r="K66" s="39">
        <f t="shared" si="23"/>
        <v>621237.52</v>
      </c>
      <c r="L66" s="39">
        <f t="shared" si="23"/>
        <v>297976.91</v>
      </c>
      <c r="M66" s="39">
        <f t="shared" si="23"/>
        <v>161781.72</v>
      </c>
      <c r="N66" s="32">
        <f>SUM(N67:N80)</f>
        <v>6043925.03</v>
      </c>
    </row>
    <row r="67" spans="1:14" ht="18.75" customHeight="1">
      <c r="A67" s="17" t="s">
        <v>100</v>
      </c>
      <c r="B67" s="39">
        <v>155923.92</v>
      </c>
      <c r="C67" s="39">
        <v>149253.69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305177.61</v>
      </c>
    </row>
    <row r="68" spans="1:14" ht="18.75" customHeight="1">
      <c r="A68" s="17" t="s">
        <v>101</v>
      </c>
      <c r="B68" s="39">
        <v>633231</v>
      </c>
      <c r="C68" s="39">
        <v>385559.04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1018790.04</v>
      </c>
    </row>
    <row r="69" spans="1:14" ht="18.75" customHeight="1">
      <c r="A69" s="17" t="s">
        <v>81</v>
      </c>
      <c r="B69" s="38">
        <v>0</v>
      </c>
      <c r="C69" s="38">
        <v>0</v>
      </c>
      <c r="D69" s="39">
        <f>532182.35+9367.97</f>
        <v>541550.32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541550.32</v>
      </c>
    </row>
    <row r="70" spans="1:14" ht="18.75" customHeight="1">
      <c r="A70" s="17" t="s">
        <v>71</v>
      </c>
      <c r="B70" s="38">
        <v>0</v>
      </c>
      <c r="C70" s="38">
        <v>0</v>
      </c>
      <c r="D70" s="38">
        <v>0</v>
      </c>
      <c r="E70" s="29">
        <v>143349.5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143349.5</v>
      </c>
    </row>
    <row r="71" spans="1:14" ht="18.75" customHeight="1">
      <c r="A71" s="17" t="s">
        <v>72</v>
      </c>
      <c r="B71" s="38">
        <v>0</v>
      </c>
      <c r="C71" s="38">
        <v>0</v>
      </c>
      <c r="D71" s="38">
        <v>0</v>
      </c>
      <c r="E71" s="38">
        <v>0</v>
      </c>
      <c r="F71" s="29">
        <v>490966.68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490966.68</v>
      </c>
    </row>
    <row r="72" spans="1:14" ht="18.75" customHeight="1">
      <c r="A72" s="17" t="s">
        <v>73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628143.81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628143.81</v>
      </c>
    </row>
    <row r="73" spans="1:14" ht="18.75" customHeight="1">
      <c r="A73" s="17" t="s">
        <v>74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518892.19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518892.19</v>
      </c>
    </row>
    <row r="74" spans="1:14" ht="18.75" customHeight="1">
      <c r="A74" s="17" t="s">
        <v>75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168438.94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168438.94</v>
      </c>
    </row>
    <row r="75" spans="1:14" ht="18.75" customHeight="1">
      <c r="A75" s="17" t="s">
        <v>76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659468.11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659468.11</v>
      </c>
    </row>
    <row r="76" spans="1:14" ht="18.75" customHeight="1">
      <c r="A76" s="17" t="s">
        <v>77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488151.68</v>
      </c>
      <c r="K76" s="38">
        <v>0</v>
      </c>
      <c r="L76" s="38">
        <v>0</v>
      </c>
      <c r="M76" s="38">
        <v>0</v>
      </c>
      <c r="N76" s="32">
        <f t="shared" si="24"/>
        <v>488151.68</v>
      </c>
    </row>
    <row r="77" spans="1:14" ht="18.75" customHeight="1">
      <c r="A77" s="17" t="s">
        <v>78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621237.52</v>
      </c>
      <c r="L77" s="38">
        <v>0</v>
      </c>
      <c r="M77" s="65"/>
      <c r="N77" s="29">
        <f t="shared" si="24"/>
        <v>621237.52</v>
      </c>
    </row>
    <row r="78" spans="1:14" ht="18.75" customHeight="1">
      <c r="A78" s="17" t="s">
        <v>79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297976.91</v>
      </c>
      <c r="M78" s="38">
        <v>0</v>
      </c>
      <c r="N78" s="32">
        <f t="shared" si="24"/>
        <v>297976.91</v>
      </c>
    </row>
    <row r="79" spans="1:14" ht="18.75" customHeight="1">
      <c r="A79" s="17" t="s">
        <v>80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161781.72</v>
      </c>
      <c r="N79" s="29">
        <f t="shared" si="24"/>
        <v>161781.72</v>
      </c>
    </row>
    <row r="80" spans="1:14" ht="18.75" customHeight="1">
      <c r="A80" s="37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</row>
    <row r="81" spans="1:14" ht="17.25" customHeight="1">
      <c r="A81" s="72"/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98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102</v>
      </c>
      <c r="B84" s="48">
        <v>2.095827540673421</v>
      </c>
      <c r="C84" s="48">
        <v>2.0925781917571746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103</v>
      </c>
      <c r="B85" s="48">
        <v>1.8304909922717572</v>
      </c>
      <c r="C85" s="48">
        <v>1.7338989830204914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92</v>
      </c>
      <c r="B86" s="48">
        <v>0</v>
      </c>
      <c r="C86" s="48">
        <v>0</v>
      </c>
      <c r="D86" s="24">
        <f>(D$43+D$44+D$45)/D$7</f>
        <v>1.6851789194744382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82</v>
      </c>
      <c r="B87" s="48">
        <v>0</v>
      </c>
      <c r="C87" s="48">
        <v>0</v>
      </c>
      <c r="D87" s="48">
        <v>0</v>
      </c>
      <c r="E87" s="24">
        <f>(E$43+E$44+E$45)/E$7</f>
        <v>2.1434441003163776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83</v>
      </c>
      <c r="B88" s="48">
        <v>0</v>
      </c>
      <c r="C88" s="48">
        <v>0</v>
      </c>
      <c r="D88" s="48">
        <v>0</v>
      </c>
      <c r="E88" s="48">
        <v>0</v>
      </c>
      <c r="F88" s="24">
        <f>(F$43+F$44+F$45)/F$7</f>
        <v>1.9687662692497796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84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24">
        <f>(G$43+G$44+G$45)/G$7</f>
        <v>1.5607331885531748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85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1.8211742567840983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86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1.8215945296406502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87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24">
        <f>(I$43+I$44+I$45)/I$7</f>
        <v>1.7780585715051962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88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24">
        <f>(J$43+J$44+J$45)/J$7</f>
        <v>2.0015892145161294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89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1.914997773484886</v>
      </c>
      <c r="L94" s="48">
        <v>0</v>
      </c>
      <c r="M94" s="48">
        <v>0</v>
      </c>
      <c r="N94" s="29"/>
    </row>
    <row r="95" spans="1:14" ht="18.75" customHeight="1">
      <c r="A95" s="17" t="s">
        <v>90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24">
        <f>(L$43+L$44+L$45)/L$7</f>
        <v>2.2740981795602595</v>
      </c>
      <c r="M95" s="48">
        <v>0</v>
      </c>
      <c r="N95" s="66"/>
    </row>
    <row r="96" spans="1:14" ht="18.75" customHeight="1">
      <c r="A96" s="37" t="s">
        <v>91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f>(M$43+M$44+M$45)/M$7</f>
        <v>2.232866131572449</v>
      </c>
      <c r="N96" s="53"/>
    </row>
    <row r="97" ht="21" customHeight="1">
      <c r="A97" s="43" t="s">
        <v>97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2015-07-27T18:22:46Z</dcterms:modified>
  <cp:category/>
  <cp:version/>
  <cp:contentType/>
  <cp:contentStatus/>
</cp:coreProperties>
</file>