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<sst xmlns="http://schemas.openxmlformats.org/spreadsheetml/2006/main" count="110" uniqueCount="108">
  <si>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</si>
  <si>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</si>
  <si>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</si>
  <si>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</si>
  <si>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</si>
  <si>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</si>
  <si>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</si>
  <si>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</si>
  <si>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</si>
  <si>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</si>
  <si>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</si>
  <si>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</si>
  <si>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</si>
  <si>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</si>
  <si>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</si>
  <si>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</si>
  <si>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</si>
  <si>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</si>
  <si>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</si>
  <si>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</si>
  <si>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</si>
  <si>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</si>
  <si>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</si>
  <si>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</si>
  <si>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</si>
  <si>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</si>
  <si>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</si>
  <si>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</si>
  <si>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</si>
  <si>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</si>
  <si>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</si>
  <si>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</si>
  <si>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</si>
  <si>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</si>
  <si>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</si>
  <si>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</si>
  <si>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</si>
  <si>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</si>
  <si>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</si>
  <si>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</si>
  <si>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</si>
  <si>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</si>
  <si>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</si>
  <si>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</si>
  <si>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</si>
  <si>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</si>
  <si>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</si>
  <si>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</si>
  <si>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</si>
  <si>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</si>
  <si>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</si>
  <si>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</si>
  <si>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</si>
  <si>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</si>
  <si>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</si>
  <si>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</si>
  <si>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</si>
  <si>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</si>
  <si>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</si>
  <si>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</si>
  <si>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</si>
  <si>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</si>
  <si>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</si>
  <si>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</si>
  <si>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</si>
  <si>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</si>
  <si>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</si>
  <si>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</si>
  <si>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</si>
  <si>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</si>
  <si>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</si>
  <si>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</si>
  <si>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</si>
  <si>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</si>
  <si>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</si>
  <si>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</si>
  <si>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</si>
  <si>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</si>
  <si>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</si>
  <si>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</si>
  <si>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</si>
  <si>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</si>
  <si>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</si>
  <si>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</si>
  <si>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</si>
  <si>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</si>
  <si>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</si>
  <si>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</si>
  <si>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</si>
  <si>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</si>
  <si>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</si>
  <si>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</si>
  <si>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</si>
  <si>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</si>
  <si>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</si>
  <si>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</si>
  <si>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</si>
  <si>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</si>
  <si>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</si>
  <si>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</si>
  <si>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</si>
  <si>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</si>
  <si>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</si>
  <si>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</si>
  <si>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</si>
  <si>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</si>
  <si>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</si>
  <si>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10/06/15 - VENCIMENTO 17/06/15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</si>
</sst>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533678</v>
      </c>
      <c r="C7" s="10">
        <f>C8+C20+C24</f>
        <v>397491</v>
      </c>
      <c r="D7" s="10">
        <f>D8+D20+D24</f>
        <v>385583</v>
      </c>
      <c r="E7" s="10">
        <f>E8+E20+E24</f>
        <v>72598</v>
      </c>
      <c r="F7" s="10">
        <f aca="true" t="shared" si="0" ref="F7:M7">F8+F20+F24</f>
        <v>314577</v>
      </c>
      <c r="G7" s="10">
        <f t="shared" si="0"/>
        <v>529909</v>
      </c>
      <c r="H7" s="10">
        <f t="shared" si="0"/>
        <v>467899</v>
      </c>
      <c r="I7" s="10">
        <f t="shared" si="0"/>
        <v>436820</v>
      </c>
      <c r="J7" s="10">
        <f t="shared" si="0"/>
        <v>318075</v>
      </c>
      <c r="K7" s="10">
        <f t="shared" si="0"/>
        <v>383868</v>
      </c>
      <c r="L7" s="10">
        <f t="shared" si="0"/>
        <v>164933</v>
      </c>
      <c r="M7" s="10">
        <f t="shared" si="0"/>
        <v>91280</v>
      </c>
      <c r="N7" s="10">
        <f>+N8+N20+N24</f>
        <v>4096711</v>
      </c>
      <c r="O7"/>
      <c r="P7" s="39"/>
    </row>
    <row r="8" spans="1:15" ht="18.75" customHeight="1">
      <c r="A8" s="11" t="s">
        <v>27</v>
      </c>
      <c r="B8" s="12">
        <f>+B9+B12+B16</f>
        <v>310373</v>
      </c>
      <c r="C8" s="12">
        <f>+C9+C12+C16</f>
        <v>241530</v>
      </c>
      <c r="D8" s="12">
        <f>+D9+D12+D16</f>
        <v>248683</v>
      </c>
      <c r="E8" s="12">
        <f>+E9+E12+E16</f>
        <v>44438</v>
      </c>
      <c r="F8" s="12">
        <f aca="true" t="shared" si="1" ref="F8:M8">+F9+F12+F16</f>
        <v>192384</v>
      </c>
      <c r="G8" s="12">
        <f t="shared" si="1"/>
        <v>326161</v>
      </c>
      <c r="H8" s="12">
        <f t="shared" si="1"/>
        <v>275789</v>
      </c>
      <c r="I8" s="12">
        <f t="shared" si="1"/>
        <v>261008</v>
      </c>
      <c r="J8" s="12">
        <f t="shared" si="1"/>
        <v>192910</v>
      </c>
      <c r="K8" s="12">
        <f t="shared" si="1"/>
        <v>217733</v>
      </c>
      <c r="L8" s="12">
        <f t="shared" si="1"/>
        <v>101974</v>
      </c>
      <c r="M8" s="12">
        <f t="shared" si="1"/>
        <v>59245</v>
      </c>
      <c r="N8" s="12">
        <f>SUM(B8:M8)</f>
        <v>2472228</v>
      </c>
      <c r="O8"/>
    </row>
    <row r="9" spans="1:15" ht="18.75" customHeight="1">
      <c r="A9" s="13" t="s">
        <v>4</v>
      </c>
      <c r="B9" s="14">
        <v>26346</v>
      </c>
      <c r="C9" s="14">
        <v>26721</v>
      </c>
      <c r="D9" s="14">
        <v>16869</v>
      </c>
      <c r="E9" s="14">
        <v>3660</v>
      </c>
      <c r="F9" s="14">
        <v>13683</v>
      </c>
      <c r="G9" s="14">
        <v>25698</v>
      </c>
      <c r="H9" s="14">
        <v>31339</v>
      </c>
      <c r="I9" s="14">
        <v>15495</v>
      </c>
      <c r="J9" s="14">
        <v>20355</v>
      </c>
      <c r="K9" s="14">
        <v>16785</v>
      </c>
      <c r="L9" s="14">
        <v>12504</v>
      </c>
      <c r="M9" s="14">
        <v>7073</v>
      </c>
      <c r="N9" s="12">
        <f aca="true" t="shared" si="2" ref="N9:N19">SUM(B9:M9)</f>
        <v>216528</v>
      </c>
      <c r="O9"/>
    </row>
    <row r="10" spans="1:15" ht="18.75" customHeight="1">
      <c r="A10" s="15" t="s">
        <v>5</v>
      </c>
      <c r="B10" s="14">
        <f>+B9-B11</f>
        <v>26346</v>
      </c>
      <c r="C10" s="14">
        <f>+C9-C11</f>
        <v>26721</v>
      </c>
      <c r="D10" s="14">
        <f>+D9-D11</f>
        <v>16869</v>
      </c>
      <c r="E10" s="14">
        <f>+E9-E11</f>
        <v>3660</v>
      </c>
      <c r="F10" s="14">
        <f aca="true" t="shared" si="3" ref="F10:M10">+F9-F11</f>
        <v>13683</v>
      </c>
      <c r="G10" s="14">
        <f t="shared" si="3"/>
        <v>25698</v>
      </c>
      <c r="H10" s="14">
        <f t="shared" si="3"/>
        <v>31339</v>
      </c>
      <c r="I10" s="14">
        <f t="shared" si="3"/>
        <v>15495</v>
      </c>
      <c r="J10" s="14">
        <f t="shared" si="3"/>
        <v>20355</v>
      </c>
      <c r="K10" s="14">
        <f t="shared" si="3"/>
        <v>16785</v>
      </c>
      <c r="L10" s="14">
        <f t="shared" si="3"/>
        <v>12504</v>
      </c>
      <c r="M10" s="14">
        <f t="shared" si="3"/>
        <v>7073</v>
      </c>
      <c r="N10" s="12">
        <f t="shared" si="2"/>
        <v>216528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222804</v>
      </c>
      <c r="C12" s="14">
        <f>C13+C14+C15</f>
        <v>171567</v>
      </c>
      <c r="D12" s="14">
        <f>D13+D14+D15</f>
        <v>195399</v>
      </c>
      <c r="E12" s="14">
        <f>E13+E14+E15</f>
        <v>33302</v>
      </c>
      <c r="F12" s="14">
        <f aca="true" t="shared" si="4" ref="F12:M12">F13+F14+F15</f>
        <v>143016</v>
      </c>
      <c r="G12" s="14">
        <f t="shared" si="4"/>
        <v>246041</v>
      </c>
      <c r="H12" s="14">
        <f t="shared" si="4"/>
        <v>201711</v>
      </c>
      <c r="I12" s="14">
        <f t="shared" si="4"/>
        <v>202826</v>
      </c>
      <c r="J12" s="14">
        <f t="shared" si="4"/>
        <v>141957</v>
      </c>
      <c r="K12" s="14">
        <f t="shared" si="4"/>
        <v>160725</v>
      </c>
      <c r="L12" s="14">
        <f t="shared" si="4"/>
        <v>76125</v>
      </c>
      <c r="M12" s="14">
        <f t="shared" si="4"/>
        <v>44627</v>
      </c>
      <c r="N12" s="12">
        <f t="shared" si="2"/>
        <v>1840100</v>
      </c>
      <c r="O12"/>
    </row>
    <row r="13" spans="1:15" ht="18.75" customHeight="1">
      <c r="A13" s="15" t="s">
        <v>7</v>
      </c>
      <c r="B13" s="14">
        <v>107378</v>
      </c>
      <c r="C13" s="14">
        <v>83034</v>
      </c>
      <c r="D13" s="14">
        <v>92321</v>
      </c>
      <c r="E13" s="14">
        <v>16042</v>
      </c>
      <c r="F13" s="14">
        <v>67061</v>
      </c>
      <c r="G13" s="14">
        <v>117399</v>
      </c>
      <c r="H13" s="14">
        <v>101040</v>
      </c>
      <c r="I13" s="14">
        <v>101008</v>
      </c>
      <c r="J13" s="14">
        <v>68443</v>
      </c>
      <c r="K13" s="14">
        <v>77833</v>
      </c>
      <c r="L13" s="14">
        <v>36667</v>
      </c>
      <c r="M13" s="14">
        <v>20926</v>
      </c>
      <c r="N13" s="12">
        <f t="shared" si="2"/>
        <v>889152</v>
      </c>
      <c r="O13"/>
    </row>
    <row r="14" spans="1:15" ht="18.75" customHeight="1">
      <c r="A14" s="15" t="s">
        <v>8</v>
      </c>
      <c r="B14" s="14">
        <v>105425</v>
      </c>
      <c r="C14" s="14">
        <v>77244</v>
      </c>
      <c r="D14" s="14">
        <v>94530</v>
      </c>
      <c r="E14" s="14">
        <v>15151</v>
      </c>
      <c r="F14" s="14">
        <v>66614</v>
      </c>
      <c r="G14" s="14">
        <v>111515</v>
      </c>
      <c r="H14" s="14">
        <v>88970</v>
      </c>
      <c r="I14" s="14">
        <v>94217</v>
      </c>
      <c r="J14" s="14">
        <v>66220</v>
      </c>
      <c r="K14" s="14">
        <v>75930</v>
      </c>
      <c r="L14" s="14">
        <v>35713</v>
      </c>
      <c r="M14" s="14">
        <v>21946</v>
      </c>
      <c r="N14" s="12">
        <f t="shared" si="2"/>
        <v>853475</v>
      </c>
      <c r="O14"/>
    </row>
    <row r="15" spans="1:15" ht="18.75" customHeight="1">
      <c r="A15" s="15" t="s">
        <v>9</v>
      </c>
      <c r="B15" s="14">
        <v>10001</v>
      </c>
      <c r="C15" s="14">
        <v>11289</v>
      </c>
      <c r="D15" s="14">
        <v>8548</v>
      </c>
      <c r="E15" s="14">
        <v>2109</v>
      </c>
      <c r="F15" s="14">
        <v>9341</v>
      </c>
      <c r="G15" s="14">
        <v>17127</v>
      </c>
      <c r="H15" s="14">
        <v>11701</v>
      </c>
      <c r="I15" s="14">
        <v>7601</v>
      </c>
      <c r="J15" s="14">
        <v>7294</v>
      </c>
      <c r="K15" s="14">
        <v>6962</v>
      </c>
      <c r="L15" s="14">
        <v>3745</v>
      </c>
      <c r="M15" s="14">
        <v>1755</v>
      </c>
      <c r="N15" s="12">
        <f t="shared" si="2"/>
        <v>97473</v>
      </c>
      <c r="O15"/>
    </row>
    <row r="16" spans="1:14" ht="18.75" customHeight="1">
      <c r="A16" s="16" t="s">
        <v>26</v>
      </c>
      <c r="B16" s="14">
        <f>B17+B18+B19</f>
        <v>61223</v>
      </c>
      <c r="C16" s="14">
        <f>C17+C18+C19</f>
        <v>43242</v>
      </c>
      <c r="D16" s="14">
        <f>D17+D18+D19</f>
        <v>36415</v>
      </c>
      <c r="E16" s="14">
        <f>E17+E18+E19</f>
        <v>7476</v>
      </c>
      <c r="F16" s="14">
        <f aca="true" t="shared" si="5" ref="F16:M16">F17+F18+F19</f>
        <v>35685</v>
      </c>
      <c r="G16" s="14">
        <f t="shared" si="5"/>
        <v>54422</v>
      </c>
      <c r="H16" s="14">
        <f t="shared" si="5"/>
        <v>42739</v>
      </c>
      <c r="I16" s="14">
        <f t="shared" si="5"/>
        <v>42687</v>
      </c>
      <c r="J16" s="14">
        <f t="shared" si="5"/>
        <v>30598</v>
      </c>
      <c r="K16" s="14">
        <f t="shared" si="5"/>
        <v>40223</v>
      </c>
      <c r="L16" s="14">
        <f t="shared" si="5"/>
        <v>13345</v>
      </c>
      <c r="M16" s="14">
        <f t="shared" si="5"/>
        <v>7545</v>
      </c>
      <c r="N16" s="12">
        <f t="shared" si="2"/>
        <v>415600</v>
      </c>
    </row>
    <row r="17" spans="1:15" ht="18.75" customHeight="1">
      <c r="A17" s="15" t="s">
        <v>23</v>
      </c>
      <c r="B17" s="14">
        <v>8199</v>
      </c>
      <c r="C17" s="14">
        <v>6344</v>
      </c>
      <c r="D17" s="14">
        <v>5278</v>
      </c>
      <c r="E17" s="14">
        <v>1036</v>
      </c>
      <c r="F17" s="14">
        <v>5005</v>
      </c>
      <c r="G17" s="14">
        <v>9390</v>
      </c>
      <c r="H17" s="14">
        <v>7637</v>
      </c>
      <c r="I17" s="14">
        <v>7397</v>
      </c>
      <c r="J17" s="14">
        <v>5081</v>
      </c>
      <c r="K17" s="14">
        <v>6163</v>
      </c>
      <c r="L17" s="14">
        <v>2455</v>
      </c>
      <c r="M17" s="14">
        <v>1214</v>
      </c>
      <c r="N17" s="12">
        <f t="shared" si="2"/>
        <v>65199</v>
      </c>
      <c r="O17"/>
    </row>
    <row r="18" spans="1:15" ht="18.75" customHeight="1">
      <c r="A18" s="15" t="s">
        <v>24</v>
      </c>
      <c r="B18" s="14">
        <v>2117</v>
      </c>
      <c r="C18" s="14">
        <v>1132</v>
      </c>
      <c r="D18" s="14">
        <v>1762</v>
      </c>
      <c r="E18" s="14">
        <v>274</v>
      </c>
      <c r="F18" s="14">
        <v>1215</v>
      </c>
      <c r="G18" s="14">
        <v>1983</v>
      </c>
      <c r="H18" s="14">
        <v>1985</v>
      </c>
      <c r="I18" s="14">
        <v>1619</v>
      </c>
      <c r="J18" s="14">
        <v>1203</v>
      </c>
      <c r="K18" s="14">
        <v>2117</v>
      </c>
      <c r="L18" s="14">
        <v>560</v>
      </c>
      <c r="M18" s="14">
        <v>337</v>
      </c>
      <c r="N18" s="12">
        <f t="shared" si="2"/>
        <v>16304</v>
      </c>
      <c r="O18"/>
    </row>
    <row r="19" spans="1:15" ht="18.75" customHeight="1">
      <c r="A19" s="15" t="s">
        <v>25</v>
      </c>
      <c r="B19" s="14">
        <v>50907</v>
      </c>
      <c r="C19" s="14">
        <v>35766</v>
      </c>
      <c r="D19" s="14">
        <v>29375</v>
      </c>
      <c r="E19" s="14">
        <v>6166</v>
      </c>
      <c r="F19" s="14">
        <v>29465</v>
      </c>
      <c r="G19" s="14">
        <v>43049</v>
      </c>
      <c r="H19" s="14">
        <v>33117</v>
      </c>
      <c r="I19" s="14">
        <v>33671</v>
      </c>
      <c r="J19" s="14">
        <v>24314</v>
      </c>
      <c r="K19" s="14">
        <v>31943</v>
      </c>
      <c r="L19" s="14">
        <v>10330</v>
      </c>
      <c r="M19" s="14">
        <v>5994</v>
      </c>
      <c r="N19" s="12">
        <f t="shared" si="2"/>
        <v>334097</v>
      </c>
      <c r="O19"/>
    </row>
    <row r="20" spans="1:15" ht="18.75" customHeight="1">
      <c r="A20" s="17" t="s">
        <v>10</v>
      </c>
      <c r="B20" s="18">
        <f>B21+B22+B23</f>
        <v>158703</v>
      </c>
      <c r="C20" s="18">
        <f>C21+C22+C23</f>
        <v>99886</v>
      </c>
      <c r="D20" s="18">
        <f>D21+D22+D23</f>
        <v>88233</v>
      </c>
      <c r="E20" s="18">
        <f>E21+E22+E23</f>
        <v>16639</v>
      </c>
      <c r="F20" s="18">
        <f aca="true" t="shared" si="6" ref="F20:M20">F21+F22+F23</f>
        <v>73042</v>
      </c>
      <c r="G20" s="18">
        <f t="shared" si="6"/>
        <v>126008</v>
      </c>
      <c r="H20" s="18">
        <f t="shared" si="6"/>
        <v>126070</v>
      </c>
      <c r="I20" s="18">
        <f t="shared" si="6"/>
        <v>126919</v>
      </c>
      <c r="J20" s="18">
        <f t="shared" si="6"/>
        <v>83947</v>
      </c>
      <c r="K20" s="18">
        <f t="shared" si="6"/>
        <v>127027</v>
      </c>
      <c r="L20" s="18">
        <f t="shared" si="6"/>
        <v>49650</v>
      </c>
      <c r="M20" s="18">
        <f t="shared" si="6"/>
        <v>26681</v>
      </c>
      <c r="N20" s="12">
        <f aca="true" t="shared" si="7" ref="N20:N26">SUM(B20:M20)</f>
        <v>1102805</v>
      </c>
      <c r="O20"/>
    </row>
    <row r="21" spans="1:15" ht="18.75" customHeight="1">
      <c r="A21" s="13" t="s">
        <v>11</v>
      </c>
      <c r="B21" s="14">
        <v>83878</v>
      </c>
      <c r="C21" s="14">
        <v>56006</v>
      </c>
      <c r="D21" s="14">
        <v>48509</v>
      </c>
      <c r="E21" s="14">
        <v>9071</v>
      </c>
      <c r="F21" s="14">
        <v>39230</v>
      </c>
      <c r="G21" s="14">
        <v>70435</v>
      </c>
      <c r="H21" s="14">
        <v>72487</v>
      </c>
      <c r="I21" s="14">
        <v>70774</v>
      </c>
      <c r="J21" s="14">
        <v>45868</v>
      </c>
      <c r="K21" s="14">
        <v>68097</v>
      </c>
      <c r="L21" s="14">
        <v>26746</v>
      </c>
      <c r="M21" s="14">
        <v>14149</v>
      </c>
      <c r="N21" s="12">
        <f t="shared" si="7"/>
        <v>605250</v>
      </c>
      <c r="O21"/>
    </row>
    <row r="22" spans="1:15" ht="18.75" customHeight="1">
      <c r="A22" s="13" t="s">
        <v>12</v>
      </c>
      <c r="B22" s="14">
        <v>69426</v>
      </c>
      <c r="C22" s="14">
        <v>39171</v>
      </c>
      <c r="D22" s="14">
        <v>36396</v>
      </c>
      <c r="E22" s="14">
        <v>6670</v>
      </c>
      <c r="F22" s="14">
        <v>30045</v>
      </c>
      <c r="G22" s="14">
        <v>48913</v>
      </c>
      <c r="H22" s="14">
        <v>48555</v>
      </c>
      <c r="I22" s="14">
        <v>51892</v>
      </c>
      <c r="J22" s="14">
        <v>34907</v>
      </c>
      <c r="K22" s="14">
        <v>54682</v>
      </c>
      <c r="L22" s="14">
        <v>21240</v>
      </c>
      <c r="M22" s="14">
        <v>11750</v>
      </c>
      <c r="N22" s="12">
        <f t="shared" si="7"/>
        <v>453647</v>
      </c>
      <c r="O22"/>
    </row>
    <row r="23" spans="1:15" ht="18.75" customHeight="1">
      <c r="A23" s="13" t="s">
        <v>13</v>
      </c>
      <c r="B23" s="14">
        <v>5399</v>
      </c>
      <c r="C23" s="14">
        <v>4709</v>
      </c>
      <c r="D23" s="14">
        <v>3328</v>
      </c>
      <c r="E23" s="14">
        <v>898</v>
      </c>
      <c r="F23" s="14">
        <v>3767</v>
      </c>
      <c r="G23" s="14">
        <v>6660</v>
      </c>
      <c r="H23" s="14">
        <v>5028</v>
      </c>
      <c r="I23" s="14">
        <v>4253</v>
      </c>
      <c r="J23" s="14">
        <v>3172</v>
      </c>
      <c r="K23" s="14">
        <v>4248</v>
      </c>
      <c r="L23" s="14">
        <v>1664</v>
      </c>
      <c r="M23" s="14">
        <v>782</v>
      </c>
      <c r="N23" s="12">
        <f t="shared" si="7"/>
        <v>43908</v>
      </c>
      <c r="O23"/>
    </row>
    <row r="24" spans="1:15" ht="18.75" customHeight="1">
      <c r="A24" s="17" t="s">
        <v>14</v>
      </c>
      <c r="B24" s="14">
        <f>B25+B26</f>
        <v>64602</v>
      </c>
      <c r="C24" s="14">
        <f>C25+C26</f>
        <v>56075</v>
      </c>
      <c r="D24" s="14">
        <f>D25+D26</f>
        <v>48667</v>
      </c>
      <c r="E24" s="14">
        <f>E25+E26</f>
        <v>11521</v>
      </c>
      <c r="F24" s="14">
        <f aca="true" t="shared" si="8" ref="F24:M24">F25+F26</f>
        <v>49151</v>
      </c>
      <c r="G24" s="14">
        <f t="shared" si="8"/>
        <v>77740</v>
      </c>
      <c r="H24" s="14">
        <f t="shared" si="8"/>
        <v>66040</v>
      </c>
      <c r="I24" s="14">
        <f t="shared" si="8"/>
        <v>48893</v>
      </c>
      <c r="J24" s="14">
        <f t="shared" si="8"/>
        <v>41218</v>
      </c>
      <c r="K24" s="14">
        <f t="shared" si="8"/>
        <v>39108</v>
      </c>
      <c r="L24" s="14">
        <f t="shared" si="8"/>
        <v>13309</v>
      </c>
      <c r="M24" s="14">
        <f t="shared" si="8"/>
        <v>5354</v>
      </c>
      <c r="N24" s="12">
        <f t="shared" si="7"/>
        <v>521678</v>
      </c>
      <c r="O24"/>
    </row>
    <row r="25" spans="1:15" ht="18.75" customHeight="1">
      <c r="A25" s="13" t="s">
        <v>15</v>
      </c>
      <c r="B25" s="14">
        <v>41345</v>
      </c>
      <c r="C25" s="14">
        <v>35888</v>
      </c>
      <c r="D25" s="14">
        <v>31147</v>
      </c>
      <c r="E25" s="14">
        <v>7373</v>
      </c>
      <c r="F25" s="14">
        <v>31457</v>
      </c>
      <c r="G25" s="14">
        <v>49754</v>
      </c>
      <c r="H25" s="14">
        <v>42266</v>
      </c>
      <c r="I25" s="14">
        <v>31292</v>
      </c>
      <c r="J25" s="14">
        <v>26380</v>
      </c>
      <c r="K25" s="14">
        <v>25029</v>
      </c>
      <c r="L25" s="14">
        <v>8518</v>
      </c>
      <c r="M25" s="14">
        <v>3427</v>
      </c>
      <c r="N25" s="12">
        <f t="shared" si="7"/>
        <v>333876</v>
      </c>
      <c r="O25"/>
    </row>
    <row r="26" spans="1:15" ht="18.75" customHeight="1">
      <c r="A26" s="13" t="s">
        <v>16</v>
      </c>
      <c r="B26" s="14">
        <v>23257</v>
      </c>
      <c r="C26" s="14">
        <v>20187</v>
      </c>
      <c r="D26" s="14">
        <v>17520</v>
      </c>
      <c r="E26" s="14">
        <v>4148</v>
      </c>
      <c r="F26" s="14">
        <v>17694</v>
      </c>
      <c r="G26" s="14">
        <v>27986</v>
      </c>
      <c r="H26" s="14">
        <v>23774</v>
      </c>
      <c r="I26" s="14">
        <v>17601</v>
      </c>
      <c r="J26" s="14">
        <v>14838</v>
      </c>
      <c r="K26" s="14">
        <v>14079</v>
      </c>
      <c r="L26" s="14">
        <v>4791</v>
      </c>
      <c r="M26" s="14">
        <v>1927</v>
      </c>
      <c r="N26" s="12">
        <f t="shared" si="7"/>
        <v>187802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0.9949510866102782</v>
      </c>
      <c r="C32" s="23">
        <f aca="true" t="shared" si="9" ref="C32:M32">(((+C$8+C$20)*C$29)+(C$24*C$30))/C$7</f>
        <v>0.9920294107287964</v>
      </c>
      <c r="D32" s="23">
        <f t="shared" si="9"/>
        <v>1</v>
      </c>
      <c r="E32" s="23">
        <f t="shared" si="9"/>
        <v>0.9902560759249566</v>
      </c>
      <c r="F32" s="23">
        <f t="shared" si="9"/>
        <v>1</v>
      </c>
      <c r="G32" s="23">
        <f t="shared" si="9"/>
        <v>1</v>
      </c>
      <c r="H32" s="23">
        <f t="shared" si="9"/>
        <v>0.9957657528654688</v>
      </c>
      <c r="I32" s="23">
        <f t="shared" si="9"/>
        <v>0.9955452099262854</v>
      </c>
      <c r="J32" s="23">
        <f t="shared" si="9"/>
        <v>0.997460118525505</v>
      </c>
      <c r="K32" s="23">
        <f t="shared" si="9"/>
        <v>0.998023551845947</v>
      </c>
      <c r="L32" s="23">
        <f t="shared" si="9"/>
        <v>0.9977244468966187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1.7549942216718697</v>
      </c>
      <c r="C35" s="26">
        <f>C32*C34</f>
        <v>1.6907157247050875</v>
      </c>
      <c r="D35" s="26">
        <f>D32*D34</f>
        <v>1.5792</v>
      </c>
      <c r="E35" s="26">
        <f>E32*E34</f>
        <v>2.0005153245835974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1.6970835726086184</v>
      </c>
      <c r="I35" s="26">
        <f t="shared" si="10"/>
        <v>1.656288565754361</v>
      </c>
      <c r="J35" s="26">
        <f t="shared" si="10"/>
        <v>1.8689410240812385</v>
      </c>
      <c r="K35" s="26">
        <f t="shared" si="10"/>
        <v>1.7879591931320142</v>
      </c>
      <c r="L35" s="26">
        <f t="shared" si="10"/>
        <v>2.1229580781066253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-0.004397277</v>
      </c>
      <c r="C36" s="26">
        <v>-0.0055553711</v>
      </c>
      <c r="D36" s="26">
        <v>-0.00518616</v>
      </c>
      <c r="E36" s="26">
        <v>-0.0007326648</v>
      </c>
      <c r="F36" s="26">
        <v>-0.003537</v>
      </c>
      <c r="G36" s="26">
        <v>-0.00328872</v>
      </c>
      <c r="H36" s="26">
        <v>-0.0037708352</v>
      </c>
      <c r="I36" s="26">
        <v>-0.0017463944</v>
      </c>
      <c r="J36" s="26">
        <v>-0.0004203411</v>
      </c>
      <c r="K36" s="26">
        <v>-0.0015169537</v>
      </c>
      <c r="L36" s="26">
        <v>0</v>
      </c>
      <c r="M36" s="26">
        <v>-0.0067728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2482.4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81.32000000000001</v>
      </c>
      <c r="F38" s="65">
        <f t="shared" si="11"/>
        <v>1284</v>
      </c>
      <c r="G38" s="65">
        <f t="shared" si="11"/>
        <v>1823.2800000000002</v>
      </c>
      <c r="H38" s="65">
        <f t="shared" si="11"/>
        <v>2088.6400000000003</v>
      </c>
      <c r="I38" s="65">
        <f t="shared" si="11"/>
        <v>838.88</v>
      </c>
      <c r="J38" s="65">
        <f t="shared" si="11"/>
        <v>149.8</v>
      </c>
      <c r="K38" s="65">
        <f t="shared" si="11"/>
        <v>676.24</v>
      </c>
      <c r="L38" s="65">
        <f t="shared" si="11"/>
        <v>0</v>
      </c>
      <c r="M38" s="65">
        <f t="shared" si="11"/>
        <v>710.48</v>
      </c>
      <c r="N38" s="28">
        <f>SUM(B38:M38)</f>
        <v>14787.399999999998</v>
      </c>
    </row>
    <row r="39" spans="1:15" ht="18.75" customHeight="1">
      <c r="A39" s="61" t="s">
        <v>46</v>
      </c>
      <c r="B39" s="67">
        <v>580</v>
      </c>
      <c r="C39" s="67">
        <v>583</v>
      </c>
      <c r="D39" s="67">
        <v>504</v>
      </c>
      <c r="E39" s="67">
        <v>19</v>
      </c>
      <c r="F39" s="67">
        <v>300</v>
      </c>
      <c r="G39" s="67">
        <v>426</v>
      </c>
      <c r="H39" s="67">
        <v>488</v>
      </c>
      <c r="I39" s="67">
        <v>196</v>
      </c>
      <c r="J39" s="67">
        <v>35</v>
      </c>
      <c r="K39" s="67">
        <v>158</v>
      </c>
      <c r="L39" s="67">
        <v>0</v>
      </c>
      <c r="M39" s="67">
        <v>166</v>
      </c>
      <c r="N39" s="12">
        <f>SUM(B39:M39)</f>
        <v>3455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936737.4762385942</v>
      </c>
      <c r="C42" s="69">
        <f aca="true" t="shared" si="12" ref="C42:M42">C43+C44+C45+C46</f>
        <v>672331.3141148399</v>
      </c>
      <c r="D42" s="69">
        <f t="shared" si="12"/>
        <v>618424.14846872</v>
      </c>
      <c r="E42" s="69">
        <f t="shared" si="12"/>
        <v>145261.5415349696</v>
      </c>
      <c r="F42" s="69">
        <f t="shared" si="12"/>
        <v>579590.717451</v>
      </c>
      <c r="G42" s="69">
        <f t="shared" si="12"/>
        <v>774065.64307352</v>
      </c>
      <c r="H42" s="69">
        <f t="shared" si="12"/>
        <v>794387.9765207551</v>
      </c>
      <c r="I42" s="69">
        <f t="shared" si="12"/>
        <v>723575.9912910119</v>
      </c>
      <c r="J42" s="69">
        <f t="shared" si="12"/>
        <v>594479.5162392575</v>
      </c>
      <c r="K42" s="69">
        <f t="shared" si="12"/>
        <v>686434.2495662884</v>
      </c>
      <c r="L42" s="69">
        <f t="shared" si="12"/>
        <v>350145.84469636</v>
      </c>
      <c r="M42" s="69">
        <f t="shared" si="12"/>
        <v>190776.178816</v>
      </c>
      <c r="N42" s="69">
        <f>N43+N44+N45+N46</f>
        <v>7066210.598011316</v>
      </c>
    </row>
    <row r="43" spans="1:14" ht="18.75" customHeight="1">
      <c r="A43" s="66" t="s">
        <v>94</v>
      </c>
      <c r="B43" s="63">
        <f aca="true" t="shared" si="13" ref="B43:H43">B35*B7</f>
        <v>936601.8062334001</v>
      </c>
      <c r="C43" s="63">
        <f t="shared" si="13"/>
        <v>672044.28412875</v>
      </c>
      <c r="D43" s="63">
        <f t="shared" si="13"/>
        <v>608912.6736</v>
      </c>
      <c r="E43" s="63">
        <f t="shared" si="13"/>
        <v>145233.41153412</v>
      </c>
      <c r="F43" s="63">
        <f t="shared" si="13"/>
        <v>579419.3763</v>
      </c>
      <c r="G43" s="63">
        <f t="shared" si="13"/>
        <v>773985.0854</v>
      </c>
      <c r="H43" s="63">
        <f t="shared" si="13"/>
        <v>794063.7065399999</v>
      </c>
      <c r="I43" s="63">
        <f>I35*I7</f>
        <v>723499.97129282</v>
      </c>
      <c r="J43" s="63">
        <f>J35*J7</f>
        <v>594463.4162346399</v>
      </c>
      <c r="K43" s="63">
        <f>K35*K7</f>
        <v>686340.3195492</v>
      </c>
      <c r="L43" s="63">
        <f>L35*L7</f>
        <v>350145.84469636</v>
      </c>
      <c r="M43" s="63">
        <f>M35*M7</f>
        <v>190683.91999999998</v>
      </c>
      <c r="N43" s="65">
        <f>SUM(B43:M43)</f>
        <v>7055393.815509289</v>
      </c>
    </row>
    <row r="44" spans="1:14" ht="18.75" customHeight="1">
      <c r="A44" s="66" t="s">
        <v>95</v>
      </c>
      <c r="B44" s="63">
        <f aca="true" t="shared" si="14" ref="B44:M44">B36*B7</f>
        <v>-2346.729994806</v>
      </c>
      <c r="C44" s="63">
        <f t="shared" si="14"/>
        <v>-2208.2100139101003</v>
      </c>
      <c r="D44" s="63">
        <f t="shared" si="14"/>
        <v>-1999.6951312800002</v>
      </c>
      <c r="E44" s="63">
        <f t="shared" si="14"/>
        <v>-53.1899991504</v>
      </c>
      <c r="F44" s="63">
        <f t="shared" si="14"/>
        <v>-1112.6588490000001</v>
      </c>
      <c r="G44" s="63">
        <f t="shared" si="14"/>
        <v>-1742.72232648</v>
      </c>
      <c r="H44" s="63">
        <f t="shared" si="14"/>
        <v>-1764.3700192448</v>
      </c>
      <c r="I44" s="63">
        <f t="shared" si="14"/>
        <v>-762.860001808</v>
      </c>
      <c r="J44" s="63">
        <f t="shared" si="14"/>
        <v>-133.6999953825</v>
      </c>
      <c r="K44" s="63">
        <f t="shared" si="14"/>
        <v>-582.3099829116</v>
      </c>
      <c r="L44" s="63">
        <f t="shared" si="14"/>
        <v>0</v>
      </c>
      <c r="M44" s="63">
        <f t="shared" si="14"/>
        <v>-618.221184</v>
      </c>
      <c r="N44" s="28">
        <f>SUM(B44:M44)</f>
        <v>-13324.6674979734</v>
      </c>
    </row>
    <row r="45" spans="1:14" ht="18.75" customHeight="1">
      <c r="A45" s="66" t="s">
        <v>48</v>
      </c>
      <c r="B45" s="63">
        <f aca="true" t="shared" si="15" ref="B45:M45">B38</f>
        <v>2482.4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81.32000000000001</v>
      </c>
      <c r="F45" s="63">
        <f t="shared" si="15"/>
        <v>1284</v>
      </c>
      <c r="G45" s="63">
        <f t="shared" si="15"/>
        <v>1823.2800000000002</v>
      </c>
      <c r="H45" s="63">
        <f t="shared" si="15"/>
        <v>2088.6400000000003</v>
      </c>
      <c r="I45" s="63">
        <f t="shared" si="15"/>
        <v>838.88</v>
      </c>
      <c r="J45" s="63">
        <f t="shared" si="15"/>
        <v>149.8</v>
      </c>
      <c r="K45" s="63">
        <f t="shared" si="15"/>
        <v>676.24</v>
      </c>
      <c r="L45" s="63">
        <f t="shared" si="15"/>
        <v>0</v>
      </c>
      <c r="M45" s="63">
        <f t="shared" si="15"/>
        <v>710.48</v>
      </c>
      <c r="N45" s="65">
        <f>SUM(B45:M45)</f>
        <v>14787.399999999998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9354.05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9354.05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-35774.92</v>
      </c>
      <c r="C48" s="28">
        <f aca="true" t="shared" si="16" ref="C48:M48">+C49+C52+C60+C61</f>
        <v>-93643.34</v>
      </c>
      <c r="D48" s="28">
        <f t="shared" si="16"/>
        <v>-59144.22</v>
      </c>
      <c r="E48" s="28">
        <f t="shared" si="16"/>
        <v>-13456.28</v>
      </c>
      <c r="F48" s="28">
        <f t="shared" si="16"/>
        <v>-31673.58</v>
      </c>
      <c r="G48" s="28">
        <f t="shared" si="16"/>
        <v>-65440</v>
      </c>
      <c r="H48" s="28">
        <f t="shared" si="16"/>
        <v>-16746.300000000003</v>
      </c>
      <c r="I48" s="28">
        <f t="shared" si="16"/>
        <v>-41635.7</v>
      </c>
      <c r="J48" s="28">
        <f t="shared" si="16"/>
        <v>-84416.74</v>
      </c>
      <c r="K48" s="28">
        <f t="shared" si="16"/>
        <v>-46708.34</v>
      </c>
      <c r="L48" s="28">
        <f t="shared" si="16"/>
        <v>-45120.76</v>
      </c>
      <c r="M48" s="28">
        <f t="shared" si="16"/>
        <v>-8243.259999999998</v>
      </c>
      <c r="N48" s="28">
        <f>+N49+N52+N60+N61</f>
        <v>-542003.4400000001</v>
      </c>
      <c r="P48" s="40"/>
    </row>
    <row r="49" spans="1:16" ht="18.75" customHeight="1">
      <c r="A49" s="17" t="s">
        <v>49</v>
      </c>
      <c r="B49" s="29">
        <f>B50+B51</f>
        <v>-92211</v>
      </c>
      <c r="C49" s="29">
        <f>C50+C51</f>
        <v>-93523.5</v>
      </c>
      <c r="D49" s="29">
        <f>D50+D51</f>
        <v>-59041.5</v>
      </c>
      <c r="E49" s="29">
        <f>E50+E51</f>
        <v>-12810</v>
      </c>
      <c r="F49" s="29">
        <f aca="true" t="shared" si="17" ref="F49:M49">F50+F51</f>
        <v>-47890.5</v>
      </c>
      <c r="G49" s="29">
        <f t="shared" si="17"/>
        <v>-89943</v>
      </c>
      <c r="H49" s="29">
        <f t="shared" si="17"/>
        <v>-109686.5</v>
      </c>
      <c r="I49" s="29">
        <f t="shared" si="17"/>
        <v>-54232.5</v>
      </c>
      <c r="J49" s="29">
        <f t="shared" si="17"/>
        <v>-71242.5</v>
      </c>
      <c r="K49" s="29">
        <f t="shared" si="17"/>
        <v>-58747.5</v>
      </c>
      <c r="L49" s="29">
        <f t="shared" si="17"/>
        <v>-43764</v>
      </c>
      <c r="M49" s="29">
        <f t="shared" si="17"/>
        <v>-24755.5</v>
      </c>
      <c r="N49" s="28">
        <f aca="true" t="shared" si="18" ref="N49:N61">SUM(B49:M49)</f>
        <v>-757848</v>
      </c>
      <c r="P49" s="40"/>
    </row>
    <row r="50" spans="1:16" ht="18.75" customHeight="1">
      <c r="A50" s="13" t="s">
        <v>50</v>
      </c>
      <c r="B50" s="20">
        <f>ROUND(-B9*$D$3,2)</f>
        <v>-92211</v>
      </c>
      <c r="C50" s="20">
        <f>ROUND(-C9*$D$3,2)</f>
        <v>-93523.5</v>
      </c>
      <c r="D50" s="20">
        <f>ROUND(-D9*$D$3,2)</f>
        <v>-59041.5</v>
      </c>
      <c r="E50" s="20">
        <f>ROUND(-E9*$D$3,2)</f>
        <v>-12810</v>
      </c>
      <c r="F50" s="20">
        <f aca="true" t="shared" si="19" ref="F50:M50">ROUND(-F9*$D$3,2)</f>
        <v>-47890.5</v>
      </c>
      <c r="G50" s="20">
        <f t="shared" si="19"/>
        <v>-89943</v>
      </c>
      <c r="H50" s="20">
        <f t="shared" si="19"/>
        <v>-109686.5</v>
      </c>
      <c r="I50" s="20">
        <f t="shared" si="19"/>
        <v>-54232.5</v>
      </c>
      <c r="J50" s="20">
        <f t="shared" si="19"/>
        <v>-71242.5</v>
      </c>
      <c r="K50" s="20">
        <f t="shared" si="19"/>
        <v>-58747.5</v>
      </c>
      <c r="L50" s="20">
        <f t="shared" si="19"/>
        <v>-43764</v>
      </c>
      <c r="M50" s="20">
        <f t="shared" si="19"/>
        <v>-24755.5</v>
      </c>
      <c r="N50" s="54">
        <f t="shared" si="18"/>
        <v>-757848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56436.08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-646.28</v>
      </c>
      <c r="F52" s="29">
        <f t="shared" si="21"/>
        <v>16216.92</v>
      </c>
      <c r="G52" s="29">
        <f t="shared" si="21"/>
        <v>24503</v>
      </c>
      <c r="H52" s="29">
        <f t="shared" si="21"/>
        <v>92940.2</v>
      </c>
      <c r="I52" s="29">
        <f t="shared" si="21"/>
        <v>12596.8</v>
      </c>
      <c r="J52" s="29">
        <f t="shared" si="21"/>
        <v>-13174.24</v>
      </c>
      <c r="K52" s="29">
        <f t="shared" si="21"/>
        <v>12039.16</v>
      </c>
      <c r="L52" s="29">
        <f t="shared" si="21"/>
        <v>-1356.76</v>
      </c>
      <c r="M52" s="29">
        <f t="shared" si="21"/>
        <v>16512.24</v>
      </c>
      <c r="N52" s="29">
        <f>SUM(N53:N59)</f>
        <v>215844.55999999997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56436.08</v>
      </c>
      <c r="C59" s="27">
        <v>-119.84</v>
      </c>
      <c r="D59" s="27">
        <v>-102.72</v>
      </c>
      <c r="E59" s="27">
        <v>-646.28</v>
      </c>
      <c r="F59" s="27">
        <v>16216.92</v>
      </c>
      <c r="G59" s="27">
        <v>24503</v>
      </c>
      <c r="H59" s="27">
        <v>92940.2</v>
      </c>
      <c r="I59" s="27">
        <v>13096.8</v>
      </c>
      <c r="J59" s="27">
        <v>-2174.24</v>
      </c>
      <c r="K59" s="27">
        <v>14539.16</v>
      </c>
      <c r="L59" s="27">
        <v>-1356.76</v>
      </c>
      <c r="M59" s="27">
        <v>16512.24</v>
      </c>
      <c r="N59" s="27">
        <f t="shared" si="18"/>
        <v>229844.55999999997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900962.5562385941</v>
      </c>
      <c r="C63" s="32">
        <f t="shared" si="22"/>
        <v>578687.9741148399</v>
      </c>
      <c r="D63" s="32">
        <f t="shared" si="22"/>
        <v>559279.92846872</v>
      </c>
      <c r="E63" s="32">
        <f t="shared" si="22"/>
        <v>131805.2615349696</v>
      </c>
      <c r="F63" s="32">
        <f t="shared" si="22"/>
        <v>547917.137451</v>
      </c>
      <c r="G63" s="32">
        <f t="shared" si="22"/>
        <v>708625.64307352</v>
      </c>
      <c r="H63" s="32">
        <f t="shared" si="22"/>
        <v>777641.676520755</v>
      </c>
      <c r="I63" s="32">
        <f t="shared" si="22"/>
        <v>681940.291291012</v>
      </c>
      <c r="J63" s="32">
        <f t="shared" si="22"/>
        <v>510062.77623925754</v>
      </c>
      <c r="K63" s="32">
        <f t="shared" si="22"/>
        <v>639725.9095662885</v>
      </c>
      <c r="L63" s="32">
        <f t="shared" si="22"/>
        <v>305025.08469636</v>
      </c>
      <c r="M63" s="32">
        <f t="shared" si="22"/>
        <v>182532.918816</v>
      </c>
      <c r="N63" s="32">
        <f>SUM(B63:M63)</f>
        <v>6524207.158011317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900962.5599999999</v>
      </c>
      <c r="C66" s="42">
        <f aca="true" t="shared" si="23" ref="C66:M66">SUM(C67:C80)</f>
        <v>578687.97</v>
      </c>
      <c r="D66" s="42">
        <f t="shared" si="23"/>
        <v>559279.92</v>
      </c>
      <c r="E66" s="42">
        <f t="shared" si="23"/>
        <v>131805.26</v>
      </c>
      <c r="F66" s="42">
        <f t="shared" si="23"/>
        <v>547917.14</v>
      </c>
      <c r="G66" s="42">
        <f t="shared" si="23"/>
        <v>708625.65</v>
      </c>
      <c r="H66" s="42">
        <f t="shared" si="23"/>
        <v>777641.68</v>
      </c>
      <c r="I66" s="42">
        <f t="shared" si="23"/>
        <v>681940.28</v>
      </c>
      <c r="J66" s="42">
        <f t="shared" si="23"/>
        <v>510062.78</v>
      </c>
      <c r="K66" s="42">
        <f t="shared" si="23"/>
        <v>639725.91</v>
      </c>
      <c r="L66" s="42">
        <f t="shared" si="23"/>
        <v>305025.08</v>
      </c>
      <c r="M66" s="42">
        <f t="shared" si="23"/>
        <v>182532.92</v>
      </c>
      <c r="N66" s="32">
        <f>SUM(N67:N80)</f>
        <v>6524207.15</v>
      </c>
      <c r="P66" s="40"/>
    </row>
    <row r="67" spans="1:14" ht="18.75" customHeight="1">
      <c r="A67" s="17" t="s">
        <v>100</v>
      </c>
      <c r="B67" s="42">
        <v>174702.47</v>
      </c>
      <c r="C67" s="42">
        <v>163890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338592.47</v>
      </c>
    </row>
    <row r="68" spans="1:14" ht="18.75" customHeight="1">
      <c r="A68" s="17" t="s">
        <v>101</v>
      </c>
      <c r="B68" s="42">
        <v>726260.09</v>
      </c>
      <c r="C68" s="42">
        <v>414797.97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1141058.06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559279.92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559279.92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131805.26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131805.26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547917.14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547917.14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708625.65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708625.65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602221.79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602221.79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175419.89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175419.89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681940.28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681940.28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510062.78</v>
      </c>
      <c r="K76" s="41">
        <v>0</v>
      </c>
      <c r="L76" s="41">
        <v>0</v>
      </c>
      <c r="M76" s="41">
        <v>0</v>
      </c>
      <c r="N76" s="32">
        <f t="shared" si="24"/>
        <v>510062.78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639725.91</v>
      </c>
      <c r="L77" s="41">
        <v>0</v>
      </c>
      <c r="M77" s="70"/>
      <c r="N77" s="29">
        <f t="shared" si="24"/>
        <v>639725.91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305025.08</v>
      </c>
      <c r="M78" s="41">
        <v>0</v>
      </c>
      <c r="N78" s="32">
        <f t="shared" si="24"/>
        <v>305025.08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182532.92</v>
      </c>
      <c r="N79" s="29">
        <f t="shared" si="24"/>
        <v>182532.92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1.9620746743967665</v>
      </c>
      <c r="C84" s="52">
        <v>1.95639942331878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1.7084305242525926</v>
      </c>
      <c r="C85" s="52">
        <v>1.6040123460909608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1.5791999906634888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2.000515303451886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1.8419000117618263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1.4606000086807358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1.7190448380294523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1.6349477853799064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1.656288539902019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1.8689410359192014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1.7879591943063762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2.122958049632275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2.089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2015-06-17T11:50:32Z</dcterms:modified>
  <cp:category/>
  <cp:version/>
  <cp:contentType/>
  <cp:contentStatus/>
</cp:coreProperties>
</file>