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<sst xmlns="http://schemas.openxmlformats.org/spreadsheetml/2006/main" count="133" uniqueCount="133">
  <si>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</si>
  <si>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</si>
  <si>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</si>
  <si>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</si>
  <si>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</si>
  <si>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</si>
  <si>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</si>
  <si>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</si>
  <si>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</si>
  <si>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</si>
  <si>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</si>
  <si>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</si>
  <si>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</si>
  <si>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</si>
  <si>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</si>
  <si>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</si>
  <si>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</si>
  <si>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</si>
  <si>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</si>
  <si>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</si>
  <si>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</si>
  <si>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</si>
  <si>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</si>
  <si>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</si>
  <si>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</si>
  <si>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</si>
  <si>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</si>
  <si>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</si>
  <si>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</si>
  <si>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</si>
  <si>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</si>
  <si>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</si>
  <si>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</si>
  <si>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</si>
  <si>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</si>
  <si>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</si>
  <si>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</si>
  <si>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</si>
  <si>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</si>
  <si>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</si>
  <si>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</si>
  <si>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</si>
  <si>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</si>
  <si>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</si>
  <si>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</si>
  <si>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</si>
  <si>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</si>
  <si>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</si>
  <si>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</si>
  <si>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</si>
  <si>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</si>
  <si>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</si>
  <si>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</si>
  <si>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</si>
  <si>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</si>
  <si>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</si>
  <si>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</si>
  <si>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</si>
  <si>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</si>
  <si>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</si>
  <si>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</si>
  <si>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</si>
  <si>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</si>
  <si>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</si>
  <si>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</si>
  <si>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</si>
  <si>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</si>
  <si>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</si>
  <si>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</si>
  <si>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</si>
  <si>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</si>
  <si>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</si>
  <si>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</si>
  <si>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</si>
  <si>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</si>
  <si>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</si>
  <si>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</si>
  <si>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</si>
  <si>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</si>
  <si>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</si>
  <si>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</si>
  <si>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</si>
  <si>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</si>
  <si>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</si>
  <si>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</si>
  <si>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</si>
  <si>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</si>
  <si>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</si>
  <si>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</si>
  <si>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</si>
  <si>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</si>
  <si>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</si>
  <si>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</si>
  <si>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</si>
  <si>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</si>
  <si>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</si>
  <si>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</si>
  <si>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</si>
  <si>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</si>
  <si>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</si>
  <si>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</si>
  <si>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</si>
  <si>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</si>
  <si>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</si>
  <si>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</si>
  <si>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</si>
  <si>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</si>
  <si>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</si>
  <si>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</si>
  <si>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</si>
  <si>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</si>
  <si>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</si>
  <si>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</si>
  <si>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</si>
  <si>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</si>
  <si>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</si>
  <si>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</si>
  <si>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</si>
  <si>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</si>
  <si>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</si>
  <si>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</si>
  <si>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</si>
  <si>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</si>
  <si>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</si>
  <si>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</si>
  <si>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</si>
  <si>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</si>
  <si>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</si>
  <si>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</si>
  <si>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</si>
  <si>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6.2.28. Ajuste Financeiro</t>
  </si>
  <si>
    <t>6.2.29. Ajuste Financeiro Retroativo</t>
  </si>
  <si>
    <t>OPERAÇÃO 03/04/16 - VENCIMENTO 08/04/16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</si>
</sst>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176915</v>
      </c>
      <c r="C7" s="9">
        <f t="shared" si="0"/>
        <v>238996</v>
      </c>
      <c r="D7" s="9">
        <f t="shared" si="0"/>
        <v>273066</v>
      </c>
      <c r="E7" s="9">
        <f t="shared" si="0"/>
        <v>148935</v>
      </c>
      <c r="F7" s="9">
        <f t="shared" si="0"/>
        <v>238644</v>
      </c>
      <c r="G7" s="9">
        <f t="shared" si="0"/>
        <v>390119</v>
      </c>
      <c r="H7" s="9">
        <f t="shared" si="0"/>
        <v>139321</v>
      </c>
      <c r="I7" s="9">
        <f t="shared" si="0"/>
        <v>30145</v>
      </c>
      <c r="J7" s="9">
        <f t="shared" si="0"/>
        <v>127412</v>
      </c>
      <c r="K7" s="9">
        <f t="shared" si="0"/>
        <v>1763553</v>
      </c>
      <c r="L7" s="52"/>
    </row>
    <row r="8" spans="1:11" ht="17.25" customHeight="1">
      <c r="A8" s="10" t="s">
        <v>101</v>
      </c>
      <c r="B8" s="11">
        <f>B9+B12+B16</f>
        <v>104118</v>
      </c>
      <c r="C8" s="11">
        <f aca="true" t="shared" si="1" ref="C8:J8">C9+C12+C16</f>
        <v>145996</v>
      </c>
      <c r="D8" s="11">
        <f t="shared" si="1"/>
        <v>157191</v>
      </c>
      <c r="E8" s="11">
        <f t="shared" si="1"/>
        <v>89905</v>
      </c>
      <c r="F8" s="11">
        <f t="shared" si="1"/>
        <v>133899</v>
      </c>
      <c r="G8" s="11">
        <f t="shared" si="1"/>
        <v>219853</v>
      </c>
      <c r="H8" s="11">
        <f t="shared" si="1"/>
        <v>88492</v>
      </c>
      <c r="I8" s="11">
        <f t="shared" si="1"/>
        <v>16156</v>
      </c>
      <c r="J8" s="11">
        <f t="shared" si="1"/>
        <v>75840</v>
      </c>
      <c r="K8" s="11">
        <f>SUM(B8:J8)</f>
        <v>1031450</v>
      </c>
    </row>
    <row r="9" spans="1:11" ht="17.25" customHeight="1">
      <c r="A9" s="15" t="s">
        <v>17</v>
      </c>
      <c r="B9" s="13">
        <f>+B10+B11</f>
        <v>17282</v>
      </c>
      <c r="C9" s="13">
        <f aca="true" t="shared" si="2" ref="C9:J9">+C10+C11</f>
        <v>26227</v>
      </c>
      <c r="D9" s="13">
        <f t="shared" si="2"/>
        <v>26914</v>
      </c>
      <c r="E9" s="13">
        <f t="shared" si="2"/>
        <v>15776</v>
      </c>
      <c r="F9" s="13">
        <f t="shared" si="2"/>
        <v>19957</v>
      </c>
      <c r="G9" s="13">
        <f t="shared" si="2"/>
        <v>25142</v>
      </c>
      <c r="H9" s="13">
        <f t="shared" si="2"/>
        <v>16400</v>
      </c>
      <c r="I9" s="13">
        <f t="shared" si="2"/>
        <v>3423</v>
      </c>
      <c r="J9" s="13">
        <f t="shared" si="2"/>
        <v>12738</v>
      </c>
      <c r="K9" s="11">
        <f>SUM(B9:J9)</f>
        <v>163859</v>
      </c>
    </row>
    <row r="10" spans="1:11" ht="17.25" customHeight="1">
      <c r="A10" s="29" t="s">
        <v>18</v>
      </c>
      <c r="B10" s="13">
        <v>17282</v>
      </c>
      <c r="C10" s="13">
        <v>26227</v>
      </c>
      <c r="D10" s="13">
        <v>26914</v>
      </c>
      <c r="E10" s="13">
        <v>15776</v>
      </c>
      <c r="F10" s="13">
        <v>19957</v>
      </c>
      <c r="G10" s="13">
        <v>25142</v>
      </c>
      <c r="H10" s="13">
        <v>16400</v>
      </c>
      <c r="I10" s="13">
        <v>3423</v>
      </c>
      <c r="J10" s="13">
        <v>12738</v>
      </c>
      <c r="K10" s="11">
        <f>SUM(B10:J10)</f>
        <v>163859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61925</v>
      </c>
      <c r="C12" s="17">
        <f t="shared" si="3"/>
        <v>86960</v>
      </c>
      <c r="D12" s="17">
        <f t="shared" si="3"/>
        <v>96021</v>
      </c>
      <c r="E12" s="17">
        <f t="shared" si="3"/>
        <v>54926</v>
      </c>
      <c r="F12" s="17">
        <f t="shared" si="3"/>
        <v>82916</v>
      </c>
      <c r="G12" s="17">
        <f t="shared" si="3"/>
        <v>147004</v>
      </c>
      <c r="H12" s="17">
        <f t="shared" si="3"/>
        <v>55561</v>
      </c>
      <c r="I12" s="17">
        <f t="shared" si="3"/>
        <v>9054</v>
      </c>
      <c r="J12" s="17">
        <f t="shared" si="3"/>
        <v>44841</v>
      </c>
      <c r="K12" s="11">
        <f aca="true" t="shared" si="4" ref="K12:K27">SUM(B12:J12)</f>
        <v>639208</v>
      </c>
    </row>
    <row r="13" spans="1:13" ht="17.25" customHeight="1">
      <c r="A13" s="14" t="s">
        <v>20</v>
      </c>
      <c r="B13" s="13">
        <v>28895</v>
      </c>
      <c r="C13" s="13">
        <v>43857</v>
      </c>
      <c r="D13" s="13">
        <v>48163</v>
      </c>
      <c r="E13" s="13">
        <v>28062</v>
      </c>
      <c r="F13" s="13">
        <v>39050</v>
      </c>
      <c r="G13" s="13">
        <v>65158</v>
      </c>
      <c r="H13" s="13">
        <v>24519</v>
      </c>
      <c r="I13" s="13">
        <v>5057</v>
      </c>
      <c r="J13" s="13">
        <v>22751</v>
      </c>
      <c r="K13" s="11">
        <f t="shared" si="4"/>
        <v>305512</v>
      </c>
      <c r="L13" s="52"/>
      <c r="M13" s="53"/>
    </row>
    <row r="14" spans="1:12" ht="17.25" customHeight="1">
      <c r="A14" s="14" t="s">
        <v>21</v>
      </c>
      <c r="B14" s="13">
        <v>31525</v>
      </c>
      <c r="C14" s="13">
        <v>40824</v>
      </c>
      <c r="D14" s="13">
        <v>45927</v>
      </c>
      <c r="E14" s="13">
        <v>25380</v>
      </c>
      <c r="F14" s="13">
        <v>42264</v>
      </c>
      <c r="G14" s="13">
        <v>79411</v>
      </c>
      <c r="H14" s="13">
        <v>29017</v>
      </c>
      <c r="I14" s="13">
        <v>3734</v>
      </c>
      <c r="J14" s="13">
        <v>21356</v>
      </c>
      <c r="K14" s="11">
        <f t="shared" si="4"/>
        <v>319438</v>
      </c>
      <c r="L14" s="52"/>
    </row>
    <row r="15" spans="1:11" ht="17.25" customHeight="1">
      <c r="A15" s="14" t="s">
        <v>22</v>
      </c>
      <c r="B15" s="13">
        <v>1505</v>
      </c>
      <c r="C15" s="13">
        <v>2279</v>
      </c>
      <c r="D15" s="13">
        <v>1931</v>
      </c>
      <c r="E15" s="13">
        <v>1484</v>
      </c>
      <c r="F15" s="13">
        <v>1602</v>
      </c>
      <c r="G15" s="13">
        <v>2435</v>
      </c>
      <c r="H15" s="13">
        <v>2025</v>
      </c>
      <c r="I15" s="13">
        <v>263</v>
      </c>
      <c r="J15" s="13">
        <v>734</v>
      </c>
      <c r="K15" s="11">
        <f t="shared" si="4"/>
        <v>14258</v>
      </c>
    </row>
    <row r="16" spans="1:11" ht="17.25" customHeight="1">
      <c r="A16" s="15" t="s">
        <v>97</v>
      </c>
      <c r="B16" s="13">
        <f>B17+B18+B19</f>
        <v>24911</v>
      </c>
      <c r="C16" s="13">
        <f aca="true" t="shared" si="5" ref="C16:J16">C17+C18+C19</f>
        <v>32809</v>
      </c>
      <c r="D16" s="13">
        <f t="shared" si="5"/>
        <v>34256</v>
      </c>
      <c r="E16" s="13">
        <f t="shared" si="5"/>
        <v>19203</v>
      </c>
      <c r="F16" s="13">
        <f t="shared" si="5"/>
        <v>31026</v>
      </c>
      <c r="G16" s="13">
        <f t="shared" si="5"/>
        <v>47707</v>
      </c>
      <c r="H16" s="13">
        <f t="shared" si="5"/>
        <v>16531</v>
      </c>
      <c r="I16" s="13">
        <f t="shared" si="5"/>
        <v>3679</v>
      </c>
      <c r="J16" s="13">
        <f t="shared" si="5"/>
        <v>18261</v>
      </c>
      <c r="K16" s="11">
        <f t="shared" si="4"/>
        <v>228383</v>
      </c>
    </row>
    <row r="17" spans="1:11" ht="17.25" customHeight="1">
      <c r="A17" s="14" t="s">
        <v>98</v>
      </c>
      <c r="B17" s="13">
        <v>5895</v>
      </c>
      <c r="C17" s="13">
        <v>7773</v>
      </c>
      <c r="D17" s="13">
        <v>7953</v>
      </c>
      <c r="E17" s="13">
        <v>4888</v>
      </c>
      <c r="F17" s="13">
        <v>7976</v>
      </c>
      <c r="G17" s="13">
        <v>12729</v>
      </c>
      <c r="H17" s="13">
        <v>4399</v>
      </c>
      <c r="I17" s="13">
        <v>987</v>
      </c>
      <c r="J17" s="13">
        <v>3917</v>
      </c>
      <c r="K17" s="11">
        <f t="shared" si="4"/>
        <v>56517</v>
      </c>
    </row>
    <row r="18" spans="1:11" ht="17.25" customHeight="1">
      <c r="A18" s="14" t="s">
        <v>99</v>
      </c>
      <c r="B18" s="13">
        <v>2100</v>
      </c>
      <c r="C18" s="13">
        <v>2303</v>
      </c>
      <c r="D18" s="13">
        <v>2945</v>
      </c>
      <c r="E18" s="13">
        <v>1688</v>
      </c>
      <c r="F18" s="13">
        <v>3494</v>
      </c>
      <c r="G18" s="13">
        <v>7380</v>
      </c>
      <c r="H18" s="13">
        <v>1646</v>
      </c>
      <c r="I18" s="13">
        <v>293</v>
      </c>
      <c r="J18" s="13">
        <v>1642</v>
      </c>
      <c r="K18" s="11">
        <f t="shared" si="4"/>
        <v>23491</v>
      </c>
    </row>
    <row r="19" spans="1:11" ht="17.25" customHeight="1">
      <c r="A19" s="14" t="s">
        <v>100</v>
      </c>
      <c r="B19" s="13">
        <v>16916</v>
      </c>
      <c r="C19" s="13">
        <v>22733</v>
      </c>
      <c r="D19" s="13">
        <v>23358</v>
      </c>
      <c r="E19" s="13">
        <v>12627</v>
      </c>
      <c r="F19" s="13">
        <v>19556</v>
      </c>
      <c r="G19" s="13">
        <v>27598</v>
      </c>
      <c r="H19" s="13">
        <v>10486</v>
      </c>
      <c r="I19" s="13">
        <v>2399</v>
      </c>
      <c r="J19" s="13">
        <v>12702</v>
      </c>
      <c r="K19" s="11">
        <f t="shared" si="4"/>
        <v>148375</v>
      </c>
    </row>
    <row r="20" spans="1:11" ht="17.25" customHeight="1">
      <c r="A20" s="16" t="s">
        <v>23</v>
      </c>
      <c r="B20" s="11">
        <f>+B21+B22+B23</f>
        <v>48508</v>
      </c>
      <c r="C20" s="11">
        <f aca="true" t="shared" si="6" ref="C20:J20">+C21+C22+C23</f>
        <v>55695</v>
      </c>
      <c r="D20" s="11">
        <f t="shared" si="6"/>
        <v>71934</v>
      </c>
      <c r="E20" s="11">
        <f t="shared" si="6"/>
        <v>36176</v>
      </c>
      <c r="F20" s="11">
        <f t="shared" si="6"/>
        <v>74115</v>
      </c>
      <c r="G20" s="11">
        <f t="shared" si="6"/>
        <v>132234</v>
      </c>
      <c r="H20" s="11">
        <f t="shared" si="6"/>
        <v>35085</v>
      </c>
      <c r="I20" s="11">
        <f t="shared" si="6"/>
        <v>7639</v>
      </c>
      <c r="J20" s="11">
        <f t="shared" si="6"/>
        <v>30634</v>
      </c>
      <c r="K20" s="11">
        <f t="shared" si="4"/>
        <v>492020</v>
      </c>
    </row>
    <row r="21" spans="1:12" ht="17.25" customHeight="1">
      <c r="A21" s="12" t="s">
        <v>24</v>
      </c>
      <c r="B21" s="13">
        <v>25852</v>
      </c>
      <c r="C21" s="13">
        <v>32335</v>
      </c>
      <c r="D21" s="13">
        <v>41739</v>
      </c>
      <c r="E21" s="13">
        <v>21297</v>
      </c>
      <c r="F21" s="13">
        <v>40306</v>
      </c>
      <c r="G21" s="13">
        <v>63574</v>
      </c>
      <c r="H21" s="13">
        <v>18850</v>
      </c>
      <c r="I21" s="13">
        <v>4984</v>
      </c>
      <c r="J21" s="13">
        <v>17674</v>
      </c>
      <c r="K21" s="11">
        <f t="shared" si="4"/>
        <v>266611</v>
      </c>
      <c r="L21" s="52"/>
    </row>
    <row r="22" spans="1:12" ht="17.25" customHeight="1">
      <c r="A22" s="12" t="s">
        <v>25</v>
      </c>
      <c r="B22" s="13">
        <v>21936</v>
      </c>
      <c r="C22" s="13">
        <v>22507</v>
      </c>
      <c r="D22" s="13">
        <v>29241</v>
      </c>
      <c r="E22" s="13">
        <v>14272</v>
      </c>
      <c r="F22" s="13">
        <v>33061</v>
      </c>
      <c r="G22" s="13">
        <v>67295</v>
      </c>
      <c r="H22" s="13">
        <v>15523</v>
      </c>
      <c r="I22" s="13">
        <v>2542</v>
      </c>
      <c r="J22" s="13">
        <v>12606</v>
      </c>
      <c r="K22" s="11">
        <f t="shared" si="4"/>
        <v>218983</v>
      </c>
      <c r="L22" s="52"/>
    </row>
    <row r="23" spans="1:11" ht="17.25" customHeight="1">
      <c r="A23" s="12" t="s">
        <v>26</v>
      </c>
      <c r="B23" s="13">
        <v>720</v>
      </c>
      <c r="C23" s="13">
        <v>853</v>
      </c>
      <c r="D23" s="13">
        <v>954</v>
      </c>
      <c r="E23" s="13">
        <v>607</v>
      </c>
      <c r="F23" s="13">
        <v>748</v>
      </c>
      <c r="G23" s="13">
        <v>1365</v>
      </c>
      <c r="H23" s="13">
        <v>712</v>
      </c>
      <c r="I23" s="13">
        <v>113</v>
      </c>
      <c r="J23" s="13">
        <v>354</v>
      </c>
      <c r="K23" s="11">
        <f t="shared" si="4"/>
        <v>6426</v>
      </c>
    </row>
    <row r="24" spans="1:11" ht="17.25" customHeight="1">
      <c r="A24" s="16" t="s">
        <v>27</v>
      </c>
      <c r="B24" s="13">
        <v>24289</v>
      </c>
      <c r="C24" s="13">
        <v>37305</v>
      </c>
      <c r="D24" s="13">
        <v>43941</v>
      </c>
      <c r="E24" s="13">
        <v>22854</v>
      </c>
      <c r="F24" s="13">
        <v>30630</v>
      </c>
      <c r="G24" s="13">
        <v>38032</v>
      </c>
      <c r="H24" s="13">
        <v>14681</v>
      </c>
      <c r="I24" s="13">
        <v>6350</v>
      </c>
      <c r="J24" s="13">
        <v>20938</v>
      </c>
      <c r="K24" s="11">
        <f t="shared" si="4"/>
        <v>239020</v>
      </c>
    </row>
    <row r="25" spans="1:12" ht="17.25" customHeight="1">
      <c r="A25" s="12" t="s">
        <v>28</v>
      </c>
      <c r="B25" s="13">
        <v>15545</v>
      </c>
      <c r="C25" s="13">
        <v>23875</v>
      </c>
      <c r="D25" s="13">
        <v>28122</v>
      </c>
      <c r="E25" s="13">
        <v>14627</v>
      </c>
      <c r="F25" s="13">
        <v>19603</v>
      </c>
      <c r="G25" s="13">
        <v>24340</v>
      </c>
      <c r="H25" s="13">
        <v>9396</v>
      </c>
      <c r="I25" s="13">
        <v>4064</v>
      </c>
      <c r="J25" s="13">
        <v>13400</v>
      </c>
      <c r="K25" s="11">
        <f t="shared" si="4"/>
        <v>152972</v>
      </c>
      <c r="L25" s="52"/>
    </row>
    <row r="26" spans="1:12" ht="17.25" customHeight="1">
      <c r="A26" s="12" t="s">
        <v>29</v>
      </c>
      <c r="B26" s="13">
        <v>8744</v>
      </c>
      <c r="C26" s="13">
        <v>13430</v>
      </c>
      <c r="D26" s="13">
        <v>15819</v>
      </c>
      <c r="E26" s="13">
        <v>8227</v>
      </c>
      <c r="F26" s="13">
        <v>11027</v>
      </c>
      <c r="G26" s="13">
        <v>13692</v>
      </c>
      <c r="H26" s="13">
        <v>5285</v>
      </c>
      <c r="I26" s="13">
        <v>2286</v>
      </c>
      <c r="J26" s="13">
        <v>7538</v>
      </c>
      <c r="K26" s="11">
        <f t="shared" si="4"/>
        <v>86048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1063</v>
      </c>
      <c r="I27" s="11">
        <v>0</v>
      </c>
      <c r="J27" s="11">
        <v>0</v>
      </c>
      <c r="K27" s="11">
        <f t="shared" si="4"/>
        <v>1063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27803.93</v>
      </c>
      <c r="I35" s="19">
        <v>0</v>
      </c>
      <c r="J35" s="19">
        <v>0</v>
      </c>
      <c r="K35" s="23">
        <f>SUM(B35:J35)</f>
        <v>27803.93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477456.5</v>
      </c>
      <c r="C47" s="22">
        <f aca="true" t="shared" si="11" ref="C47:H47">+C48+C57</f>
        <v>730349.6199999999</v>
      </c>
      <c r="D47" s="22">
        <f t="shared" si="11"/>
        <v>933824.25</v>
      </c>
      <c r="E47" s="22">
        <f t="shared" si="11"/>
        <v>443901.47000000003</v>
      </c>
      <c r="F47" s="22">
        <f t="shared" si="11"/>
        <v>679128.46</v>
      </c>
      <c r="G47" s="22">
        <f t="shared" si="11"/>
        <v>952301.22</v>
      </c>
      <c r="H47" s="22">
        <f t="shared" si="11"/>
        <v>425910.79</v>
      </c>
      <c r="I47" s="22">
        <f>+I48+I57</f>
        <v>145125.66</v>
      </c>
      <c r="J47" s="22">
        <f>+J48+J57</f>
        <v>377181.93</v>
      </c>
      <c r="K47" s="22">
        <f>SUM(B47:J47)</f>
        <v>5165179.9</v>
      </c>
    </row>
    <row r="48" spans="1:11" ht="17.25" customHeight="1">
      <c r="A48" s="16" t="s">
        <v>115</v>
      </c>
      <c r="B48" s="23">
        <f>SUM(B49:B56)</f>
        <v>459382.43</v>
      </c>
      <c r="C48" s="23">
        <f aca="true" t="shared" si="12" ref="C48:J48">SUM(C49:C56)</f>
        <v>707447.4299999999</v>
      </c>
      <c r="D48" s="23">
        <f t="shared" si="12"/>
        <v>909114.65</v>
      </c>
      <c r="E48" s="23">
        <f t="shared" si="12"/>
        <v>422134.38</v>
      </c>
      <c r="F48" s="23">
        <f t="shared" si="12"/>
        <v>656493.26</v>
      </c>
      <c r="G48" s="23">
        <f t="shared" si="12"/>
        <v>923273.45</v>
      </c>
      <c r="H48" s="23">
        <f t="shared" si="12"/>
        <v>406543.23</v>
      </c>
      <c r="I48" s="23">
        <f t="shared" si="12"/>
        <v>145125.66</v>
      </c>
      <c r="J48" s="23">
        <f t="shared" si="12"/>
        <v>363557.47</v>
      </c>
      <c r="K48" s="23">
        <f aca="true" t="shared" si="13" ref="K48:K57">SUM(B48:J48)</f>
        <v>4993071.96</v>
      </c>
    </row>
    <row r="49" spans="1:11" ht="17.25" customHeight="1">
      <c r="A49" s="34" t="s">
        <v>46</v>
      </c>
      <c r="B49" s="23">
        <f aca="true" t="shared" si="14" ref="B49:H49">ROUND(B30*B7,2)</f>
        <v>456139.94</v>
      </c>
      <c r="C49" s="23">
        <f t="shared" si="14"/>
        <v>701285.96</v>
      </c>
      <c r="D49" s="23">
        <f t="shared" si="14"/>
        <v>904094.22</v>
      </c>
      <c r="E49" s="23">
        <f t="shared" si="14"/>
        <v>419371.17</v>
      </c>
      <c r="F49" s="23">
        <f t="shared" si="14"/>
        <v>652333.37</v>
      </c>
      <c r="G49" s="23">
        <f t="shared" si="14"/>
        <v>917364.83</v>
      </c>
      <c r="H49" s="23">
        <f t="shared" si="14"/>
        <v>375665.14</v>
      </c>
      <c r="I49" s="23">
        <f>ROUND(I30*I7,2)</f>
        <v>144059.94</v>
      </c>
      <c r="J49" s="23">
        <f>ROUND(J30*J7,2)</f>
        <v>361340.43</v>
      </c>
      <c r="K49" s="23">
        <f t="shared" si="13"/>
        <v>4931655</v>
      </c>
    </row>
    <row r="50" spans="1:11" ht="17.25" customHeight="1">
      <c r="A50" s="34" t="s">
        <v>47</v>
      </c>
      <c r="B50" s="19">
        <v>0</v>
      </c>
      <c r="C50" s="23">
        <f>ROUND(C31*C7,2)</f>
        <v>1558.83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1558.83</v>
      </c>
    </row>
    <row r="51" spans="1:11" ht="17.25" customHeight="1">
      <c r="A51" s="68" t="s">
        <v>108</v>
      </c>
      <c r="B51" s="69">
        <f aca="true" t="shared" si="15" ref="B51:H51">ROUND(B32*B7,2)</f>
        <v>-849.19</v>
      </c>
      <c r="C51" s="69">
        <f t="shared" si="15"/>
        <v>-1171.08</v>
      </c>
      <c r="D51" s="69">
        <f t="shared" si="15"/>
        <v>-1365.33</v>
      </c>
      <c r="E51" s="69">
        <f t="shared" si="15"/>
        <v>-682.19</v>
      </c>
      <c r="F51" s="69">
        <f t="shared" si="15"/>
        <v>-1121.63</v>
      </c>
      <c r="G51" s="69">
        <f t="shared" si="15"/>
        <v>-1521.46</v>
      </c>
      <c r="H51" s="69">
        <f t="shared" si="15"/>
        <v>-640.88</v>
      </c>
      <c r="I51" s="19">
        <v>0</v>
      </c>
      <c r="J51" s="19">
        <v>0</v>
      </c>
      <c r="K51" s="69">
        <f>SUM(B51:J51)</f>
        <v>-7351.76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27803.93</v>
      </c>
      <c r="I53" s="31">
        <f>+I35</f>
        <v>0</v>
      </c>
      <c r="J53" s="31">
        <f>+J35</f>
        <v>0</v>
      </c>
      <c r="K53" s="23">
        <f t="shared" si="13"/>
        <v>27803.93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-23095.65000000001</v>
      </c>
      <c r="C61" s="35">
        <f t="shared" si="16"/>
        <v>-118493.6</v>
      </c>
      <c r="D61" s="35">
        <f t="shared" si="16"/>
        <v>-123795.87</v>
      </c>
      <c r="E61" s="35">
        <f t="shared" si="16"/>
        <v>-76020.56</v>
      </c>
      <c r="F61" s="35">
        <f t="shared" si="16"/>
        <v>-22332.45000000001</v>
      </c>
      <c r="G61" s="35">
        <f t="shared" si="16"/>
        <v>-125786.66</v>
      </c>
      <c r="H61" s="35">
        <f t="shared" si="16"/>
        <v>-74349.14</v>
      </c>
      <c r="I61" s="35">
        <f t="shared" si="16"/>
        <v>-19716.48</v>
      </c>
      <c r="J61" s="35">
        <f t="shared" si="16"/>
        <v>-55155.96</v>
      </c>
      <c r="K61" s="35">
        <f>SUM(B61:J61)</f>
        <v>-638746.37</v>
      </c>
    </row>
    <row r="62" spans="1:11" ht="18.75" customHeight="1">
      <c r="A62" s="16" t="s">
        <v>77</v>
      </c>
      <c r="B62" s="35">
        <f aca="true" t="shared" si="17" ref="B62:J62">B63+B64+B65+B66+B67+B68</f>
        <v>-65671.6</v>
      </c>
      <c r="C62" s="35">
        <f t="shared" si="17"/>
        <v>-99662.6</v>
      </c>
      <c r="D62" s="35">
        <f t="shared" si="17"/>
        <v>-102273.2</v>
      </c>
      <c r="E62" s="35">
        <f t="shared" si="17"/>
        <v>-59948.8</v>
      </c>
      <c r="F62" s="35">
        <f t="shared" si="17"/>
        <v>-75836.6</v>
      </c>
      <c r="G62" s="35">
        <f t="shared" si="17"/>
        <v>-95539.6</v>
      </c>
      <c r="H62" s="35">
        <f t="shared" si="17"/>
        <v>-62320</v>
      </c>
      <c r="I62" s="35">
        <f t="shared" si="17"/>
        <v>-13007.4</v>
      </c>
      <c r="J62" s="35">
        <f t="shared" si="17"/>
        <v>-48404.4</v>
      </c>
      <c r="K62" s="35">
        <f aca="true" t="shared" si="18" ref="K62:K93">SUM(B62:J62)</f>
        <v>-622664.2000000001</v>
      </c>
    </row>
    <row r="63" spans="1:11" ht="18.75" customHeight="1">
      <c r="A63" s="12" t="s">
        <v>78</v>
      </c>
      <c r="B63" s="35">
        <f>-ROUND(B9*$D$3,2)</f>
        <v>-65671.6</v>
      </c>
      <c r="C63" s="35">
        <f aca="true" t="shared" si="19" ref="C63:J63">-ROUND(C9*$D$3,2)</f>
        <v>-99662.6</v>
      </c>
      <c r="D63" s="35">
        <f t="shared" si="19"/>
        <v>-102273.2</v>
      </c>
      <c r="E63" s="35">
        <f t="shared" si="19"/>
        <v>-59948.8</v>
      </c>
      <c r="F63" s="35">
        <f t="shared" si="19"/>
        <v>-75836.6</v>
      </c>
      <c r="G63" s="35">
        <f t="shared" si="19"/>
        <v>-95539.6</v>
      </c>
      <c r="H63" s="35">
        <f t="shared" si="19"/>
        <v>-62320</v>
      </c>
      <c r="I63" s="35">
        <f t="shared" si="19"/>
        <v>-13007.4</v>
      </c>
      <c r="J63" s="35">
        <f t="shared" si="19"/>
        <v>-48404.4</v>
      </c>
      <c r="K63" s="35">
        <f t="shared" si="18"/>
        <v>-622664.2000000001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109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56</v>
      </c>
      <c r="B68" s="35">
        <v>0</v>
      </c>
      <c r="C68" s="19">
        <v>0</v>
      </c>
      <c r="D68" s="19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s="74" customFormat="1" ht="18.75" customHeight="1">
      <c r="A69" s="66" t="s">
        <v>82</v>
      </c>
      <c r="B69" s="69">
        <f>SUM(B70:B98)</f>
        <v>42575.95</v>
      </c>
      <c r="C69" s="69">
        <f aca="true" t="shared" si="20" ref="C69:J69">SUM(C70:C98)</f>
        <v>-18831</v>
      </c>
      <c r="D69" s="69">
        <f t="shared" si="20"/>
        <v>-21522.67</v>
      </c>
      <c r="E69" s="69">
        <f t="shared" si="20"/>
        <v>-16071.76</v>
      </c>
      <c r="F69" s="69">
        <f t="shared" si="20"/>
        <v>53504.149999999994</v>
      </c>
      <c r="G69" s="69">
        <f t="shared" si="20"/>
        <v>-30247.059999999998</v>
      </c>
      <c r="H69" s="69">
        <f t="shared" si="20"/>
        <v>-12029.14</v>
      </c>
      <c r="I69" s="69">
        <f t="shared" si="20"/>
        <v>-6709.08</v>
      </c>
      <c r="J69" s="69">
        <f t="shared" si="20"/>
        <v>-6751.56</v>
      </c>
      <c r="K69" s="69">
        <f t="shared" si="18"/>
        <v>-16082.170000000006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9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9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9">
        <f t="shared" si="18"/>
        <v>0</v>
      </c>
    </row>
    <row r="74" spans="1:11" ht="18.75" customHeight="1">
      <c r="A74" s="34" t="s">
        <v>61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9">
        <f t="shared" si="18"/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-3684.38</v>
      </c>
      <c r="F93" s="19">
        <v>0</v>
      </c>
      <c r="G93" s="19">
        <v>0</v>
      </c>
      <c r="H93" s="19">
        <v>0</v>
      </c>
      <c r="I93" s="48">
        <v>-1828.58</v>
      </c>
      <c r="J93" s="48">
        <v>-6751.56</v>
      </c>
      <c r="K93" s="48">
        <f t="shared" si="18"/>
        <v>-12264.52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66" t="s">
        <v>130</v>
      </c>
      <c r="B97" s="48">
        <v>15574.48</v>
      </c>
      <c r="C97" s="48">
        <v>-7169.88</v>
      </c>
      <c r="D97" s="48">
        <v>-8191.98</v>
      </c>
      <c r="E97" s="48">
        <v>-4468.05</v>
      </c>
      <c r="F97" s="48">
        <v>21011.09</v>
      </c>
      <c r="G97" s="48">
        <v>-11703.57</v>
      </c>
      <c r="H97" s="48">
        <v>-4147.74</v>
      </c>
      <c r="I97" s="48">
        <v>-904.35</v>
      </c>
      <c r="J97" s="19">
        <v>0</v>
      </c>
      <c r="K97" s="31">
        <f>ROUND(SUM(B97:J97),2)</f>
        <v>0</v>
      </c>
      <c r="L97" s="55"/>
    </row>
    <row r="98" spans="1:12" ht="18.75" customHeight="1">
      <c r="A98" s="66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454360.85</v>
      </c>
      <c r="C103" s="24">
        <f t="shared" si="21"/>
        <v>611856.0199999999</v>
      </c>
      <c r="D103" s="24">
        <f t="shared" si="21"/>
        <v>810028.38</v>
      </c>
      <c r="E103" s="24">
        <f t="shared" si="21"/>
        <v>367880.91000000003</v>
      </c>
      <c r="F103" s="24">
        <f t="shared" si="21"/>
        <v>656796.01</v>
      </c>
      <c r="G103" s="24">
        <f t="shared" si="21"/>
        <v>826514.56</v>
      </c>
      <c r="H103" s="24">
        <f t="shared" si="21"/>
        <v>351561.64999999997</v>
      </c>
      <c r="I103" s="24">
        <f>+I104+I105</f>
        <v>125409.18000000001</v>
      </c>
      <c r="J103" s="24">
        <f>+J104+J105</f>
        <v>322025.97</v>
      </c>
      <c r="K103" s="48">
        <f>SUM(B103:J103)</f>
        <v>4526433.529999999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436286.77999999997</v>
      </c>
      <c r="C104" s="24">
        <f t="shared" si="22"/>
        <v>588953.83</v>
      </c>
      <c r="D104" s="24">
        <f t="shared" si="22"/>
        <v>785318.78</v>
      </c>
      <c r="E104" s="24">
        <f t="shared" si="22"/>
        <v>346113.82</v>
      </c>
      <c r="F104" s="24">
        <f t="shared" si="22"/>
        <v>634160.81</v>
      </c>
      <c r="G104" s="24">
        <f t="shared" si="22"/>
        <v>797486.79</v>
      </c>
      <c r="H104" s="24">
        <f t="shared" si="22"/>
        <v>332194.08999999997</v>
      </c>
      <c r="I104" s="24">
        <f t="shared" si="22"/>
        <v>125409.18000000001</v>
      </c>
      <c r="J104" s="24">
        <f t="shared" si="22"/>
        <v>308401.50999999995</v>
      </c>
      <c r="K104" s="48">
        <f>SUM(B104:J104)</f>
        <v>4354325.59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18074.07</v>
      </c>
      <c r="C105" s="24">
        <f t="shared" si="23"/>
        <v>22902.19</v>
      </c>
      <c r="D105" s="24">
        <f t="shared" si="23"/>
        <v>24709.6</v>
      </c>
      <c r="E105" s="24">
        <f t="shared" si="23"/>
        <v>21767.09</v>
      </c>
      <c r="F105" s="24">
        <f t="shared" si="23"/>
        <v>22635.2</v>
      </c>
      <c r="G105" s="24">
        <f t="shared" si="23"/>
        <v>29027.77</v>
      </c>
      <c r="H105" s="24">
        <f t="shared" si="23"/>
        <v>19367.56</v>
      </c>
      <c r="I105" s="19">
        <f t="shared" si="23"/>
        <v>0</v>
      </c>
      <c r="J105" s="24">
        <f t="shared" si="23"/>
        <v>13624.46</v>
      </c>
      <c r="K105" s="48">
        <f>SUM(B105:J105)</f>
        <v>172107.93999999997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4526433.5600000005</v>
      </c>
      <c r="L111" s="54"/>
    </row>
    <row r="112" spans="1:11" ht="18.75" customHeight="1">
      <c r="A112" s="26" t="s">
        <v>73</v>
      </c>
      <c r="B112" s="27">
        <v>58598.34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58598.34</v>
      </c>
    </row>
    <row r="113" spans="1:11" ht="18.75" customHeight="1">
      <c r="A113" s="26" t="s">
        <v>74</v>
      </c>
      <c r="B113" s="27">
        <v>395762.51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395762.51</v>
      </c>
    </row>
    <row r="114" spans="1:11" ht="18.75" customHeight="1">
      <c r="A114" s="26" t="s">
        <v>75</v>
      </c>
      <c r="B114" s="40">
        <v>0</v>
      </c>
      <c r="C114" s="27">
        <f>+C103</f>
        <v>611856.0199999999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611856.0199999999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810028.38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810028.38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367880.91000000003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367880.91000000003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123310.45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123310.45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233490.49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233490.49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39101.32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39101.32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260893.76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260893.76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245803.15</v>
      </c>
      <c r="H121" s="40">
        <v>0</v>
      </c>
      <c r="I121" s="40">
        <v>0</v>
      </c>
      <c r="J121" s="40">
        <v>0</v>
      </c>
      <c r="K121" s="41">
        <f t="shared" si="24"/>
        <v>245803.15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24895.59</v>
      </c>
      <c r="H122" s="40">
        <v>0</v>
      </c>
      <c r="I122" s="40">
        <v>0</v>
      </c>
      <c r="J122" s="40">
        <v>0</v>
      </c>
      <c r="K122" s="41">
        <f t="shared" si="24"/>
        <v>24895.59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125024.39</v>
      </c>
      <c r="H123" s="40">
        <v>0</v>
      </c>
      <c r="I123" s="40">
        <v>0</v>
      </c>
      <c r="J123" s="40">
        <v>0</v>
      </c>
      <c r="K123" s="41">
        <f t="shared" si="24"/>
        <v>125024.39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114662.98</v>
      </c>
      <c r="H124" s="40">
        <v>0</v>
      </c>
      <c r="I124" s="40">
        <v>0</v>
      </c>
      <c r="J124" s="40">
        <v>0</v>
      </c>
      <c r="K124" s="41">
        <f t="shared" si="24"/>
        <v>114662.98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316128.47</v>
      </c>
      <c r="H125" s="40">
        <v>0</v>
      </c>
      <c r="I125" s="40">
        <v>0</v>
      </c>
      <c r="J125" s="40">
        <v>0</v>
      </c>
      <c r="K125" s="41">
        <f t="shared" si="24"/>
        <v>316128.47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128019.85</v>
      </c>
      <c r="I126" s="40">
        <v>0</v>
      </c>
      <c r="J126" s="40">
        <v>0</v>
      </c>
      <c r="K126" s="41">
        <f t="shared" si="24"/>
        <v>128019.85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223541.8</v>
      </c>
      <c r="I127" s="40">
        <v>0</v>
      </c>
      <c r="J127" s="40">
        <v>0</v>
      </c>
      <c r="K127" s="41">
        <f t="shared" si="24"/>
        <v>223541.8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125409.18</v>
      </c>
      <c r="J128" s="40">
        <v>0</v>
      </c>
      <c r="K128" s="41">
        <f t="shared" si="24"/>
        <v>125409.18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322025.97</v>
      </c>
      <c r="K129" s="44">
        <f t="shared" si="24"/>
        <v>322025.97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2016-04-07T20:42:08Z</dcterms:modified>
  <cp:category/>
  <cp:version/>
  <cp:contentType/>
  <cp:contentStatus/>
</cp:coreProperties>
</file>