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<sst xmlns="http://schemas.openxmlformats.org/spreadsheetml/2006/main" count="106" uniqueCount="104">
  <si>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</si>
  <si>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</si>
  <si>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</si>
  <si>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</si>
  <si>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</si>
  <si>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</si>
  <si>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</si>
  <si>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</si>
  <si>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</si>
  <si>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</si>
  <si>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</si>
  <si>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</si>
  <si>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</si>
  <si>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</si>
  <si>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</si>
  <si>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</si>
  <si>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</si>
  <si>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</si>
  <si>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</si>
  <si>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</si>
  <si>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</si>
  <si>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</si>
  <si>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</si>
  <si>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</si>
  <si>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</si>
  <si>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</si>
  <si>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</si>
  <si>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</si>
  <si>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</si>
  <si>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</si>
  <si>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</si>
  <si>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</si>
  <si>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</si>
  <si>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</si>
  <si>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</si>
  <si>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</si>
  <si>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</si>
  <si>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</si>
  <si>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</si>
  <si>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</si>
  <si>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</si>
  <si>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</si>
  <si>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</si>
  <si>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</si>
  <si>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</si>
  <si>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</si>
  <si>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</si>
  <si>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</si>
  <si>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</si>
  <si>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</si>
  <si>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</si>
  <si>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</si>
  <si>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</si>
  <si>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</si>
  <si>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</si>
  <si>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</si>
  <si>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</si>
  <si>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</si>
  <si>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</si>
  <si>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</si>
  <si>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</si>
  <si>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</si>
  <si>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</si>
  <si>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</si>
  <si>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</si>
  <si>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</si>
  <si>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</si>
  <si>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</si>
  <si>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</si>
  <si>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</si>
  <si>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</si>
  <si>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</si>
  <si>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</si>
  <si>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</si>
  <si>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</si>
  <si>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</si>
  <si>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</si>
  <si>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</si>
  <si>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</si>
  <si>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</si>
  <si>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</si>
  <si>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</si>
  <si>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</si>
  <si>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</si>
  <si>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</si>
  <si>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</si>
  <si>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</si>
  <si>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</si>
  <si>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</si>
  <si>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</si>
  <si>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</si>
  <si>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</si>
  <si>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</si>
  <si>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</si>
  <si>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</si>
  <si>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</si>
  <si>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</si>
  <si>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5.2.8. Aquisição de validador (Prodata)</t>
  </si>
  <si>
    <t>3.1.  Quantidade de Validadores Remunerados (posição em 31/08/16)</t>
  </si>
  <si>
    <t>5.3. Revisão de Remuneração pelo Transporte Coletivo (1)</t>
  </si>
  <si>
    <t>5.4. Revisão de Remuneração pelo Serviço Atende (2)</t>
  </si>
  <si>
    <t>8. Tarifa de Remuneração por Passageiro (3)</t>
  </si>
  <si>
    <t>Nota:  (1) Revisão de passageiros transportados, mês de julho/16, todas as áreas, total de 718.039 passageiros e reembolso da rede da madrugada (linhas noturnas), mês de julho/16, todas as áreas.
           (2)  Revisão de preços do serviço Atende, período de 09/07 a 03/08/16, área 3.0.
           (3) Tarifa de remuneração de cada empresa considerando o  reequilibrio interno estabelecido e informado pelo consórcio. Não consideram os acertos financeiros previstos no item 7.</t>
  </si>
  <si>
    <t>OPERAÇÃO DE 01 A 31/08/16 - VENCIMENTO 09/08 A 12/09/16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</si>
</sst>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9"/>
      <color indexed="8"/>
      <name val="Verdana"/>
      <family val="2"/>
    </font>
    <font>
      <b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9"/>
      <color rgb="FF000000"/>
      <name val="Verdana"/>
      <family val="2"/>
    </font>
    <font>
      <b/>
      <sz val="10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left" vertical="center" indent="1"/>
    </xf>
    <xf numFmtId="0" fontId="4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4" fillId="0" borderId="12" xfId="0" applyFont="1" applyFill="1" applyBorder="1" applyAlignment="1">
      <alignment horizontal="left" vertical="center" indent="1"/>
    </xf>
    <xf numFmtId="172" fontId="44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4" fillId="0" borderId="10" xfId="52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indent="3"/>
    </xf>
    <xf numFmtId="172" fontId="44" fillId="0" borderId="10" xfId="52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4" fillId="0" borderId="10" xfId="0" applyFont="1" applyFill="1" applyBorder="1" applyAlignment="1">
      <alignment horizontal="left" vertical="center" indent="2"/>
    </xf>
    <xf numFmtId="172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52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horizontal="center" vertical="center"/>
    </xf>
    <xf numFmtId="173" fontId="44" fillId="0" borderId="10" xfId="52" applyNumberFormat="1" applyFont="1" applyFill="1" applyBorder="1" applyAlignment="1">
      <alignment vertical="center"/>
    </xf>
    <xf numFmtId="174" fontId="44" fillId="0" borderId="10" xfId="45" applyNumberFormat="1" applyFont="1" applyFill="1" applyBorder="1" applyAlignment="1">
      <alignment horizontal="center" vertical="center"/>
    </xf>
    <xf numFmtId="171" fontId="44" fillId="0" borderId="10" xfId="45" applyNumberFormat="1" applyFont="1" applyFill="1" applyBorder="1" applyAlignment="1">
      <alignment vertical="center"/>
    </xf>
    <xf numFmtId="170" fontId="44" fillId="0" borderId="10" xfId="45" applyNumberFormat="1" applyFont="1" applyFill="1" applyBorder="1" applyAlignment="1">
      <alignment horizontal="center" vertical="center"/>
    </xf>
    <xf numFmtId="170" fontId="44" fillId="0" borderId="10" xfId="45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indent="2"/>
    </xf>
    <xf numFmtId="44" fontId="44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4" fillId="0" borderId="14" xfId="45" applyFont="1" applyFill="1" applyBorder="1" applyAlignment="1">
      <alignment vertical="center"/>
    </xf>
    <xf numFmtId="0" fontId="44" fillId="0" borderId="14" xfId="0" applyFont="1" applyFill="1" applyBorder="1" applyAlignment="1">
      <alignment horizontal="left" vertical="center" indent="2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Border="1" applyAlignment="1">
      <alignment vertical="center"/>
    </xf>
    <xf numFmtId="0" fontId="44" fillId="0" borderId="12" xfId="0" applyFont="1" applyFill="1" applyBorder="1" applyAlignment="1">
      <alignment horizontal="left" vertical="center" indent="2"/>
    </xf>
    <xf numFmtId="171" fontId="44" fillId="0" borderId="12" xfId="45" applyNumberFormat="1" applyFont="1" applyBorder="1" applyAlignment="1">
      <alignment vertical="center"/>
    </xf>
    <xf numFmtId="171" fontId="44" fillId="0" borderId="12" xfId="45" applyNumberFormat="1" applyFont="1" applyFill="1" applyBorder="1" applyAlignment="1">
      <alignment vertical="center"/>
    </xf>
    <xf numFmtId="173" fontId="44" fillId="0" borderId="10" xfId="52" applyNumberFormat="1" applyFont="1" applyBorder="1" applyAlignment="1">
      <alignment vertical="center"/>
    </xf>
    <xf numFmtId="173" fontId="44" fillId="0" borderId="14" xfId="52" applyNumberFormat="1" applyFont="1" applyBorder="1" applyAlignment="1">
      <alignment vertical="center"/>
    </xf>
    <xf numFmtId="171" fontId="44" fillId="0" borderId="10" xfId="52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171" fontId="44" fillId="0" borderId="14" xfId="52" applyFont="1" applyFill="1" applyBorder="1" applyAlignment="1">
      <alignment vertical="center"/>
    </xf>
    <xf numFmtId="173" fontId="44" fillId="0" borderId="14" xfId="52" applyNumberFormat="1" applyFont="1" applyFill="1" applyBorder="1" applyAlignment="1">
      <alignment vertical="center"/>
    </xf>
    <xf numFmtId="170" fontId="44" fillId="0" borderId="14" xfId="45" applyNumberFormat="1" applyFont="1" applyFill="1" applyBorder="1" applyAlignment="1">
      <alignment vertical="center"/>
    </xf>
    <xf numFmtId="44" fontId="44" fillId="0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2"/>
    </xf>
    <xf numFmtId="0" fontId="44" fillId="34" borderId="10" xfId="0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44" fillId="34" borderId="10" xfId="0" applyFont="1" applyFill="1" applyBorder="1" applyAlignment="1">
      <alignment horizontal="left" vertical="center" indent="1"/>
    </xf>
    <xf numFmtId="44" fontId="44" fillId="34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3"/>
    </xf>
    <xf numFmtId="172" fontId="44" fillId="34" borderId="10" xfId="52" applyNumberFormat="1" applyFont="1" applyFill="1" applyBorder="1" applyAlignment="1">
      <alignment vertical="center"/>
    </xf>
    <xf numFmtId="0" fontId="44" fillId="35" borderId="10" xfId="0" applyFont="1" applyFill="1" applyBorder="1" applyAlignment="1">
      <alignment horizontal="left" vertical="center" indent="1"/>
    </xf>
    <xf numFmtId="44" fontId="44" fillId="35" borderId="10" xfId="45" applyFont="1" applyFill="1" applyBorder="1" applyAlignment="1">
      <alignment horizontal="center" vertical="center"/>
    </xf>
    <xf numFmtId="171" fontId="45" fillId="0" borderId="10" xfId="45" applyNumberFormat="1" applyFont="1" applyBorder="1" applyAlignment="1">
      <alignment vertical="center"/>
    </xf>
    <xf numFmtId="44" fontId="45" fillId="0" borderId="10" xfId="45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171" fontId="45" fillId="0" borderId="10" xfId="45" applyNumberFormat="1" applyFont="1" applyFill="1" applyBorder="1" applyAlignment="1">
      <alignment vertical="center"/>
    </xf>
    <xf numFmtId="171" fontId="45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0" fontId="47" fillId="0" borderId="0" xfId="0" applyFont="1" applyAlignment="1">
      <alignment horizontal="right" wrapText="1"/>
    </xf>
    <xf numFmtId="4" fontId="48" fillId="0" borderId="0" xfId="0" applyNumberFormat="1" applyFont="1" applyAlignment="1">
      <alignment horizontal="right" wrapText="1"/>
    </xf>
    <xf numFmtId="0" fontId="44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93</xdr:row>
      <xdr:rowOff>0</xdr:rowOff>
    </xdr:from>
    <xdr:to>
      <xdr:col>2</xdr:col>
      <xdr:colOff>638175</xdr:colOff>
      <xdr:row>93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4980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638175</xdr:colOff>
      <xdr:row>93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224980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638175</xdr:colOff>
      <xdr:row>93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224980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17</xdr:col>
      <xdr:colOff>228600</xdr:colOff>
      <xdr:row>35</xdr:row>
      <xdr:rowOff>228600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631775" y="8620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1081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0081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108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2081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3081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4081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5081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6081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7081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8081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908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2081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008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1081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20816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30816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40816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5081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6081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70816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80816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908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3081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300816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3108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408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508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608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708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808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908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0">
          <cell r="B40">
            <v>0</v>
          </cell>
          <cell r="C40">
            <v>0</v>
          </cell>
          <cell r="D40">
            <v>9647.17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0">
          <cell r="B40">
            <v>0</v>
          </cell>
          <cell r="C40">
            <v>0</v>
          </cell>
          <cell r="D40">
            <v>10123.91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0">
          <cell r="B40">
            <v>0</v>
          </cell>
          <cell r="C40">
            <v>0</v>
          </cell>
          <cell r="D40">
            <v>10123.91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0">
          <cell r="B40">
            <v>0</v>
          </cell>
          <cell r="C40">
            <v>0</v>
          </cell>
          <cell r="D40">
            <v>10123.91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0">
          <cell r="B40">
            <v>0</v>
          </cell>
          <cell r="C40">
            <v>0</v>
          </cell>
          <cell r="D40">
            <v>10123.91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0">
          <cell r="B40">
            <v>0</v>
          </cell>
          <cell r="C40">
            <v>0</v>
          </cell>
          <cell r="D40">
            <v>10123.91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0">
          <cell r="B40">
            <v>0</v>
          </cell>
          <cell r="C40">
            <v>0</v>
          </cell>
          <cell r="D40">
            <v>10123.91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0">
          <cell r="B40">
            <v>0</v>
          </cell>
          <cell r="C40">
            <v>0</v>
          </cell>
          <cell r="D40">
            <v>10123.91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0">
          <cell r="B40">
            <v>0</v>
          </cell>
          <cell r="C40">
            <v>0</v>
          </cell>
          <cell r="D40">
            <v>10123.91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0">
          <cell r="B40">
            <v>0</v>
          </cell>
          <cell r="C40">
            <v>0</v>
          </cell>
          <cell r="D40">
            <v>10123.91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0">
          <cell r="B40">
            <v>0</v>
          </cell>
          <cell r="C40">
            <v>0</v>
          </cell>
          <cell r="D40">
            <v>10123.91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0">
          <cell r="B40">
            <v>0</v>
          </cell>
          <cell r="C40">
            <v>0</v>
          </cell>
          <cell r="D40">
            <v>9647.17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0">
          <cell r="B40">
            <v>0</v>
          </cell>
          <cell r="C40">
            <v>0</v>
          </cell>
          <cell r="D40">
            <v>10123.91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0">
          <cell r="B40">
            <v>0</v>
          </cell>
          <cell r="C40">
            <v>0</v>
          </cell>
          <cell r="D40">
            <v>10123.91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0">
          <cell r="B40">
            <v>0</v>
          </cell>
          <cell r="C40">
            <v>0</v>
          </cell>
          <cell r="D40">
            <v>10123.91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0">
          <cell r="B40">
            <v>0</v>
          </cell>
          <cell r="C40">
            <v>0</v>
          </cell>
          <cell r="D40">
            <v>10123.91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0">
          <cell r="B40">
            <v>0</v>
          </cell>
          <cell r="C40">
            <v>0</v>
          </cell>
          <cell r="D40">
            <v>10123.91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0">
          <cell r="B40">
            <v>0</v>
          </cell>
          <cell r="C40">
            <v>0</v>
          </cell>
          <cell r="D40">
            <v>10123.91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0">
          <cell r="B40">
            <v>0</v>
          </cell>
          <cell r="C40">
            <v>0</v>
          </cell>
          <cell r="D40">
            <v>10123.91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0">
          <cell r="B40">
            <v>0</v>
          </cell>
          <cell r="C40">
            <v>0</v>
          </cell>
          <cell r="D40">
            <v>10123.91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0">
          <cell r="B40">
            <v>0</v>
          </cell>
          <cell r="C40">
            <v>0</v>
          </cell>
          <cell r="D40">
            <v>10123.91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0">
          <cell r="B40">
            <v>0</v>
          </cell>
          <cell r="C40">
            <v>0</v>
          </cell>
          <cell r="D40">
            <v>10123.91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0">
          <cell r="B40">
            <v>0</v>
          </cell>
          <cell r="C40">
            <v>0</v>
          </cell>
          <cell r="D40">
            <v>9647.17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0">
          <cell r="B40">
            <v>0</v>
          </cell>
          <cell r="C40">
            <v>0</v>
          </cell>
          <cell r="D40">
            <v>10123.91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0">
          <cell r="B40">
            <v>0</v>
          </cell>
          <cell r="C40">
            <v>0</v>
          </cell>
          <cell r="D40">
            <v>10123.91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0">
          <cell r="B40">
            <v>0</v>
          </cell>
          <cell r="C40">
            <v>0</v>
          </cell>
          <cell r="D40">
            <v>10123.91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0">
          <cell r="B40">
            <v>0</v>
          </cell>
          <cell r="C40">
            <v>0</v>
          </cell>
          <cell r="D40">
            <v>10123.91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0">
          <cell r="B40">
            <v>0</v>
          </cell>
          <cell r="C40">
            <v>0</v>
          </cell>
          <cell r="D40">
            <v>10123.91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0">
          <cell r="B40">
            <v>0</v>
          </cell>
          <cell r="C40">
            <v>0</v>
          </cell>
          <cell r="D40">
            <v>10123.91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0">
          <cell r="B40">
            <v>0</v>
          </cell>
          <cell r="C40">
            <v>0</v>
          </cell>
          <cell r="D40">
            <v>10123.91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0">
          <cell r="B40">
            <v>0</v>
          </cell>
          <cell r="C40">
            <v>0</v>
          </cell>
          <cell r="D40">
            <v>10123.91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7.25390625" style="1" customWidth="1"/>
    <col min="4" max="4" width="17.125" style="1" customWidth="1"/>
    <col min="5" max="5" width="15.75390625" style="1" customWidth="1"/>
    <col min="6" max="6" width="18.75390625" style="1" customWidth="1"/>
    <col min="7" max="7" width="17.50390625" style="1" customWidth="1"/>
    <col min="8" max="8" width="17.00390625" style="1" customWidth="1"/>
    <col min="9" max="9" width="17.375" style="1" customWidth="1"/>
    <col min="10" max="10" width="17.2539062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125" style="1" bestFit="1" customWidth="1"/>
    <col min="17" max="16384" width="9.00390625" style="1" customWidth="1"/>
  </cols>
  <sheetData>
    <row r="1" spans="1:14" ht="21">
      <c r="A1" s="63" t="s">
        <v>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21">
      <c r="A2" s="64" t="s">
        <v>103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5" t="s">
        <v>1</v>
      </c>
      <c r="B4" s="65" t="s">
        <v>42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 t="s">
        <v>2</v>
      </c>
    </row>
    <row r="5" spans="1:14" ht="42" customHeight="1">
      <c r="A5" s="65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65"/>
    </row>
    <row r="6" spans="1:14" ht="20.25" customHeight="1">
      <c r="A6" s="65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65"/>
    </row>
    <row r="7" spans="1:25" ht="18.75" customHeight="1">
      <c r="A7" s="9" t="s">
        <v>3</v>
      </c>
      <c r="B7" s="10">
        <f>B8+B20+B24</f>
        <v>14238457</v>
      </c>
      <c r="C7" s="10">
        <f>C8+C20+C24</f>
        <v>10311626</v>
      </c>
      <c r="D7" s="10">
        <f>D8+D20+D24</f>
        <v>10710101</v>
      </c>
      <c r="E7" s="10">
        <f>E8+E20+E24</f>
        <v>1785697</v>
      </c>
      <c r="F7" s="10">
        <f aca="true" t="shared" si="0" ref="F7:M7">F8+F20+F24</f>
        <v>8928387</v>
      </c>
      <c r="G7" s="10">
        <f t="shared" si="0"/>
        <v>14380858</v>
      </c>
      <c r="H7" s="10">
        <f t="shared" si="0"/>
        <v>13004805</v>
      </c>
      <c r="I7" s="10">
        <f t="shared" si="0"/>
        <v>11702178</v>
      </c>
      <c r="J7" s="10">
        <f t="shared" si="0"/>
        <v>8436682</v>
      </c>
      <c r="K7" s="10">
        <f t="shared" si="0"/>
        <v>10374330</v>
      </c>
      <c r="L7" s="10">
        <f t="shared" si="0"/>
        <v>4147645</v>
      </c>
      <c r="M7" s="10">
        <f t="shared" si="0"/>
        <v>2432454</v>
      </c>
      <c r="N7" s="10">
        <f>+N8+N20+N24</f>
        <v>110453220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6223284</v>
      </c>
      <c r="C8" s="12">
        <f>+C9+C12+C16</f>
        <v>4850184</v>
      </c>
      <c r="D8" s="12">
        <f>+D9+D12+D16</f>
        <v>5486340</v>
      </c>
      <c r="E8" s="12">
        <f>+E9+E12+E16</f>
        <v>830572</v>
      </c>
      <c r="F8" s="12">
        <f aca="true" t="shared" si="1" ref="F8:M8">+F9+F12+F16</f>
        <v>4164703</v>
      </c>
      <c r="G8" s="12">
        <f t="shared" si="1"/>
        <v>6982766</v>
      </c>
      <c r="H8" s="12">
        <f t="shared" si="1"/>
        <v>6212752</v>
      </c>
      <c r="I8" s="12">
        <f t="shared" si="1"/>
        <v>5694399</v>
      </c>
      <c r="J8" s="12">
        <f t="shared" si="1"/>
        <v>4138986</v>
      </c>
      <c r="K8" s="12">
        <f t="shared" si="1"/>
        <v>4813223</v>
      </c>
      <c r="L8" s="12">
        <f t="shared" si="1"/>
        <v>2166611</v>
      </c>
      <c r="M8" s="12">
        <f t="shared" si="1"/>
        <v>1323145</v>
      </c>
      <c r="N8" s="12">
        <f>SUM(B8:M8)</f>
        <v>52886965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588968</v>
      </c>
      <c r="C9" s="14">
        <v>577876</v>
      </c>
      <c r="D9" s="14">
        <v>413952</v>
      </c>
      <c r="E9" s="14">
        <v>58022</v>
      </c>
      <c r="F9" s="14">
        <v>342849</v>
      </c>
      <c r="G9" s="14">
        <v>651436</v>
      </c>
      <c r="H9" s="14">
        <v>772009</v>
      </c>
      <c r="I9" s="14">
        <v>372917</v>
      </c>
      <c r="J9" s="14">
        <v>488905</v>
      </c>
      <c r="K9" s="14">
        <v>395364</v>
      </c>
      <c r="L9" s="14">
        <v>254357</v>
      </c>
      <c r="M9" s="14">
        <v>159519</v>
      </c>
      <c r="N9" s="12">
        <f aca="true" t="shared" si="2" ref="N9:N19">SUM(B9:M9)</f>
        <v>5076174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588968</v>
      </c>
      <c r="C10" s="14">
        <f>+C9-C11</f>
        <v>577876</v>
      </c>
      <c r="D10" s="14">
        <f>+D9-D11</f>
        <v>413952</v>
      </c>
      <c r="E10" s="14">
        <f>+E9-E11</f>
        <v>58022</v>
      </c>
      <c r="F10" s="14">
        <f aca="true" t="shared" si="3" ref="F10:M10">+F9-F11</f>
        <v>342849</v>
      </c>
      <c r="G10" s="14">
        <f t="shared" si="3"/>
        <v>651436</v>
      </c>
      <c r="H10" s="14">
        <f t="shared" si="3"/>
        <v>772009</v>
      </c>
      <c r="I10" s="14">
        <f t="shared" si="3"/>
        <v>372917</v>
      </c>
      <c r="J10" s="14">
        <f t="shared" si="3"/>
        <v>488905</v>
      </c>
      <c r="K10" s="14">
        <f t="shared" si="3"/>
        <v>395364</v>
      </c>
      <c r="L10" s="14">
        <f t="shared" si="3"/>
        <v>254357</v>
      </c>
      <c r="M10" s="14">
        <f t="shared" si="3"/>
        <v>159519</v>
      </c>
      <c r="N10" s="12">
        <f t="shared" si="2"/>
        <v>5076174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4846368</v>
      </c>
      <c r="C12" s="14">
        <f>C13+C14+C15</f>
        <v>3740140</v>
      </c>
      <c r="D12" s="14">
        <f>D13+D14+D15</f>
        <v>4465748</v>
      </c>
      <c r="E12" s="14">
        <f>E13+E14+E15</f>
        <v>678378</v>
      </c>
      <c r="F12" s="14">
        <f aca="true" t="shared" si="4" ref="F12:M12">F13+F14+F15</f>
        <v>3315755</v>
      </c>
      <c r="G12" s="14">
        <f t="shared" si="4"/>
        <v>5481553</v>
      </c>
      <c r="H12" s="14">
        <f t="shared" si="4"/>
        <v>4733918</v>
      </c>
      <c r="I12" s="14">
        <f t="shared" si="4"/>
        <v>4600859</v>
      </c>
      <c r="J12" s="14">
        <f t="shared" si="4"/>
        <v>3161308</v>
      </c>
      <c r="K12" s="14">
        <f t="shared" si="4"/>
        <v>3751475</v>
      </c>
      <c r="L12" s="14">
        <f t="shared" si="4"/>
        <v>1681051</v>
      </c>
      <c r="M12" s="14">
        <f t="shared" si="4"/>
        <v>1043535</v>
      </c>
      <c r="N12" s="12">
        <f t="shared" si="2"/>
        <v>41500088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2342624</v>
      </c>
      <c r="C13" s="14">
        <v>1863474</v>
      </c>
      <c r="D13" s="14">
        <v>2151096</v>
      </c>
      <c r="E13" s="14">
        <v>333476</v>
      </c>
      <c r="F13" s="14">
        <v>1599637</v>
      </c>
      <c r="G13" s="14">
        <v>2688284</v>
      </c>
      <c r="H13" s="14">
        <v>2428392</v>
      </c>
      <c r="I13" s="14">
        <v>2315457</v>
      </c>
      <c r="J13" s="14">
        <v>1528658</v>
      </c>
      <c r="K13" s="14">
        <v>1799813</v>
      </c>
      <c r="L13" s="14">
        <v>801818</v>
      </c>
      <c r="M13" s="14">
        <v>483040</v>
      </c>
      <c r="N13" s="12">
        <f t="shared" si="2"/>
        <v>20335769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2384457</v>
      </c>
      <c r="C14" s="14">
        <v>1729000</v>
      </c>
      <c r="D14" s="14">
        <v>2229315</v>
      </c>
      <c r="E14" s="14">
        <v>322956</v>
      </c>
      <c r="F14" s="14">
        <v>1613514</v>
      </c>
      <c r="G14" s="14">
        <v>2574431</v>
      </c>
      <c r="H14" s="14">
        <v>2156204</v>
      </c>
      <c r="I14" s="14">
        <v>2209336</v>
      </c>
      <c r="J14" s="14">
        <v>1545419</v>
      </c>
      <c r="K14" s="14">
        <v>1868526</v>
      </c>
      <c r="L14" s="14">
        <v>830377</v>
      </c>
      <c r="M14" s="14">
        <v>538141</v>
      </c>
      <c r="N14" s="12">
        <f t="shared" si="2"/>
        <v>20001676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119287</v>
      </c>
      <c r="C15" s="14">
        <v>147666</v>
      </c>
      <c r="D15" s="14">
        <v>85337</v>
      </c>
      <c r="E15" s="14">
        <v>21946</v>
      </c>
      <c r="F15" s="14">
        <v>102604</v>
      </c>
      <c r="G15" s="14">
        <v>218838</v>
      </c>
      <c r="H15" s="14">
        <v>149322</v>
      </c>
      <c r="I15" s="14">
        <v>76066</v>
      </c>
      <c r="J15" s="14">
        <v>87231</v>
      </c>
      <c r="K15" s="14">
        <v>83136</v>
      </c>
      <c r="L15" s="14">
        <v>48856</v>
      </c>
      <c r="M15" s="14">
        <v>22354</v>
      </c>
      <c r="N15" s="12">
        <f t="shared" si="2"/>
        <v>1162643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787948</v>
      </c>
      <c r="C16" s="14">
        <f>C17+C18+C19</f>
        <v>532168</v>
      </c>
      <c r="D16" s="14">
        <f>D17+D18+D19</f>
        <v>606640</v>
      </c>
      <c r="E16" s="14">
        <f>E17+E18+E19</f>
        <v>94172</v>
      </c>
      <c r="F16" s="14">
        <f aca="true" t="shared" si="5" ref="F16:M16">F17+F18+F19</f>
        <v>506099</v>
      </c>
      <c r="G16" s="14">
        <f t="shared" si="5"/>
        <v>849777</v>
      </c>
      <c r="H16" s="14">
        <f t="shared" si="5"/>
        <v>706825</v>
      </c>
      <c r="I16" s="14">
        <f t="shared" si="5"/>
        <v>720623</v>
      </c>
      <c r="J16" s="14">
        <f t="shared" si="5"/>
        <v>488773</v>
      </c>
      <c r="K16" s="14">
        <f t="shared" si="5"/>
        <v>666384</v>
      </c>
      <c r="L16" s="14">
        <f t="shared" si="5"/>
        <v>231203</v>
      </c>
      <c r="M16" s="14">
        <f t="shared" si="5"/>
        <v>120091</v>
      </c>
      <c r="N16" s="12">
        <f t="shared" si="2"/>
        <v>6310703</v>
      </c>
    </row>
    <row r="17" spans="1:25" ht="18.75" customHeight="1">
      <c r="A17" s="15" t="s">
        <v>16</v>
      </c>
      <c r="B17" s="14">
        <v>461409</v>
      </c>
      <c r="C17" s="14">
        <v>335381</v>
      </c>
      <c r="D17" s="14">
        <v>319983</v>
      </c>
      <c r="E17" s="14">
        <v>55894</v>
      </c>
      <c r="F17" s="14">
        <v>291669</v>
      </c>
      <c r="G17" s="14">
        <v>499555</v>
      </c>
      <c r="H17" s="14">
        <v>422447</v>
      </c>
      <c r="I17" s="14">
        <v>435941</v>
      </c>
      <c r="J17" s="14">
        <v>289027</v>
      </c>
      <c r="K17" s="14">
        <v>389438</v>
      </c>
      <c r="L17" s="14">
        <v>137410</v>
      </c>
      <c r="M17" s="14">
        <v>68146</v>
      </c>
      <c r="N17" s="12">
        <f t="shared" si="2"/>
        <v>3706300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300717</v>
      </c>
      <c r="C18" s="14">
        <v>168238</v>
      </c>
      <c r="D18" s="14">
        <v>268942</v>
      </c>
      <c r="E18" s="14">
        <v>34842</v>
      </c>
      <c r="F18" s="14">
        <v>190046</v>
      </c>
      <c r="G18" s="14">
        <v>305508</v>
      </c>
      <c r="H18" s="14">
        <v>254705</v>
      </c>
      <c r="I18" s="14">
        <v>269756</v>
      </c>
      <c r="J18" s="14">
        <v>183302</v>
      </c>
      <c r="K18" s="14">
        <v>262839</v>
      </c>
      <c r="L18" s="14">
        <v>87091</v>
      </c>
      <c r="M18" s="14">
        <v>48668</v>
      </c>
      <c r="N18" s="12">
        <f t="shared" si="2"/>
        <v>2374654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25822</v>
      </c>
      <c r="C19" s="14">
        <v>28549</v>
      </c>
      <c r="D19" s="14">
        <v>17715</v>
      </c>
      <c r="E19" s="14">
        <v>3436</v>
      </c>
      <c r="F19" s="14">
        <v>24384</v>
      </c>
      <c r="G19" s="14">
        <v>44714</v>
      </c>
      <c r="H19" s="14">
        <v>29673</v>
      </c>
      <c r="I19" s="14">
        <v>14926</v>
      </c>
      <c r="J19" s="14">
        <v>16444</v>
      </c>
      <c r="K19" s="14">
        <v>14107</v>
      </c>
      <c r="L19" s="14">
        <v>6702</v>
      </c>
      <c r="M19" s="14">
        <v>3277</v>
      </c>
      <c r="N19" s="12">
        <f t="shared" si="2"/>
        <v>229749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3544000</v>
      </c>
      <c r="C20" s="18">
        <f>C21+C22+C23</f>
        <v>2196700</v>
      </c>
      <c r="D20" s="18">
        <f>D21+D22+D23</f>
        <v>2118900</v>
      </c>
      <c r="E20" s="18">
        <f>E21+E22+E23</f>
        <v>356040</v>
      </c>
      <c r="F20" s="18">
        <f aca="true" t="shared" si="6" ref="F20:M20">F21+F22+F23</f>
        <v>1781598</v>
      </c>
      <c r="G20" s="18">
        <f t="shared" si="6"/>
        <v>2903735</v>
      </c>
      <c r="H20" s="18">
        <f t="shared" si="6"/>
        <v>3015740</v>
      </c>
      <c r="I20" s="18">
        <f t="shared" si="6"/>
        <v>2869477</v>
      </c>
      <c r="J20" s="18">
        <f t="shared" si="6"/>
        <v>1895495</v>
      </c>
      <c r="K20" s="18">
        <f t="shared" si="6"/>
        <v>2892857</v>
      </c>
      <c r="L20" s="18">
        <f t="shared" si="6"/>
        <v>1106318</v>
      </c>
      <c r="M20" s="18">
        <f t="shared" si="6"/>
        <v>625805</v>
      </c>
      <c r="N20" s="12">
        <f aca="true" t="shared" si="7" ref="N20:N26">SUM(B20:M20)</f>
        <v>25306665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1862327</v>
      </c>
      <c r="C21" s="14">
        <v>1246562</v>
      </c>
      <c r="D21" s="14">
        <v>1157380</v>
      </c>
      <c r="E21" s="14">
        <v>199328</v>
      </c>
      <c r="F21" s="14">
        <v>974138</v>
      </c>
      <c r="G21" s="14">
        <v>1624011</v>
      </c>
      <c r="H21" s="14">
        <v>1740771</v>
      </c>
      <c r="I21" s="14">
        <v>1599292</v>
      </c>
      <c r="J21" s="14">
        <v>1030715</v>
      </c>
      <c r="K21" s="14">
        <v>1527949</v>
      </c>
      <c r="L21" s="14">
        <v>589750</v>
      </c>
      <c r="M21" s="14">
        <v>324415</v>
      </c>
      <c r="N21" s="12">
        <f t="shared" si="7"/>
        <v>13876638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1618852</v>
      </c>
      <c r="C22" s="14">
        <v>894146</v>
      </c>
      <c r="D22" s="14">
        <v>928505</v>
      </c>
      <c r="E22" s="14">
        <v>148607</v>
      </c>
      <c r="F22" s="14">
        <v>769003</v>
      </c>
      <c r="G22" s="14">
        <v>1202249</v>
      </c>
      <c r="H22" s="14">
        <v>1217954</v>
      </c>
      <c r="I22" s="14">
        <v>1231333</v>
      </c>
      <c r="J22" s="14">
        <v>828210</v>
      </c>
      <c r="K22" s="14">
        <v>1319344</v>
      </c>
      <c r="L22" s="14">
        <v>495153</v>
      </c>
      <c r="M22" s="14">
        <v>291293</v>
      </c>
      <c r="N22" s="12">
        <f t="shared" si="7"/>
        <v>10944649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62821</v>
      </c>
      <c r="C23" s="14">
        <v>55992</v>
      </c>
      <c r="D23" s="14">
        <v>33015</v>
      </c>
      <c r="E23" s="14">
        <v>8105</v>
      </c>
      <c r="F23" s="14">
        <v>38457</v>
      </c>
      <c r="G23" s="14">
        <v>77475</v>
      </c>
      <c r="H23" s="14">
        <v>57015</v>
      </c>
      <c r="I23" s="14">
        <v>38852</v>
      </c>
      <c r="J23" s="14">
        <v>36570</v>
      </c>
      <c r="K23" s="14">
        <v>45564</v>
      </c>
      <c r="L23" s="14">
        <v>21415</v>
      </c>
      <c r="M23" s="14">
        <v>10097</v>
      </c>
      <c r="N23" s="12">
        <f t="shared" si="7"/>
        <v>485378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4471173</v>
      </c>
      <c r="C24" s="14">
        <f>C25+C26</f>
        <v>3264742</v>
      </c>
      <c r="D24" s="14">
        <f>D25+D26</f>
        <v>3104861</v>
      </c>
      <c r="E24" s="14">
        <f>E25+E26</f>
        <v>599085</v>
      </c>
      <c r="F24" s="14">
        <f aca="true" t="shared" si="8" ref="F24:M24">F25+F26</f>
        <v>2982086</v>
      </c>
      <c r="G24" s="14">
        <f t="shared" si="8"/>
        <v>4494357</v>
      </c>
      <c r="H24" s="14">
        <f t="shared" si="8"/>
        <v>3776313</v>
      </c>
      <c r="I24" s="14">
        <f t="shared" si="8"/>
        <v>3138302</v>
      </c>
      <c r="J24" s="14">
        <f t="shared" si="8"/>
        <v>2402201</v>
      </c>
      <c r="K24" s="14">
        <f t="shared" si="8"/>
        <v>2668250</v>
      </c>
      <c r="L24" s="14">
        <f t="shared" si="8"/>
        <v>874716</v>
      </c>
      <c r="M24" s="14">
        <f t="shared" si="8"/>
        <v>483504</v>
      </c>
      <c r="N24" s="12">
        <f t="shared" si="7"/>
        <v>32259590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2064840</v>
      </c>
      <c r="C25" s="14">
        <v>1686095</v>
      </c>
      <c r="D25" s="14">
        <v>1584003</v>
      </c>
      <c r="E25" s="14">
        <v>331474</v>
      </c>
      <c r="F25" s="14">
        <v>1504890</v>
      </c>
      <c r="G25" s="14">
        <v>2362327</v>
      </c>
      <c r="H25" s="14">
        <v>2051126</v>
      </c>
      <c r="I25" s="14">
        <v>1455061</v>
      </c>
      <c r="J25" s="14">
        <v>1256235</v>
      </c>
      <c r="K25" s="14">
        <v>1240824</v>
      </c>
      <c r="L25" s="14">
        <v>413333</v>
      </c>
      <c r="M25" s="14">
        <v>202410</v>
      </c>
      <c r="N25" s="12">
        <f t="shared" si="7"/>
        <v>16152618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2406333</v>
      </c>
      <c r="C26" s="14">
        <v>1578647</v>
      </c>
      <c r="D26" s="14">
        <v>1520858</v>
      </c>
      <c r="E26" s="14">
        <v>267611</v>
      </c>
      <c r="F26" s="14">
        <v>1477196</v>
      </c>
      <c r="G26" s="14">
        <v>2132030</v>
      </c>
      <c r="H26" s="14">
        <v>1725187</v>
      </c>
      <c r="I26" s="14">
        <v>1683241</v>
      </c>
      <c r="J26" s="14">
        <v>1145966</v>
      </c>
      <c r="K26" s="14">
        <v>1427426</v>
      </c>
      <c r="L26" s="14">
        <v>461383</v>
      </c>
      <c r="M26" s="14">
        <v>281094</v>
      </c>
      <c r="N26" s="12">
        <f t="shared" si="7"/>
        <v>16106972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59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47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0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9"/>
    </row>
    <row r="32" spans="1:14" ht="18.75" customHeight="1">
      <c r="A32" s="50" t="s">
        <v>50</v>
      </c>
      <c r="B32" s="51">
        <v>100969.48000000004</v>
      </c>
      <c r="C32" s="51">
        <v>74852.91999999997</v>
      </c>
      <c r="D32" s="51">
        <v>67003.40000000002</v>
      </c>
      <c r="E32" s="51">
        <v>20034.68</v>
      </c>
      <c r="F32" s="51">
        <v>67003.40000000002</v>
      </c>
      <c r="G32" s="51">
        <v>82526.96000000006</v>
      </c>
      <c r="H32" s="51">
        <v>89824.35999999997</v>
      </c>
      <c r="I32" s="51">
        <v>78944.6</v>
      </c>
      <c r="J32" s="51">
        <v>65676.59999999998</v>
      </c>
      <c r="K32" s="51">
        <v>80669.44000000002</v>
      </c>
      <c r="L32" s="51">
        <v>39405.96000000002</v>
      </c>
      <c r="M32" s="51">
        <v>22290.240000000016</v>
      </c>
      <c r="N32" s="25">
        <f>SUM(B32:M32)</f>
        <v>789202.0400000003</v>
      </c>
    </row>
    <row r="33" spans="1:25" ht="18.75" customHeight="1">
      <c r="A33" s="47" t="s">
        <v>98</v>
      </c>
      <c r="B33" s="53">
        <v>761</v>
      </c>
      <c r="C33" s="53">
        <v>559</v>
      </c>
      <c r="D33" s="53">
        <v>505</v>
      </c>
      <c r="E33" s="53">
        <v>151</v>
      </c>
      <c r="F33" s="53">
        <v>505</v>
      </c>
      <c r="G33" s="53">
        <v>622</v>
      </c>
      <c r="H33" s="53">
        <v>677</v>
      </c>
      <c r="I33" s="53">
        <v>595</v>
      </c>
      <c r="J33" s="53">
        <v>495</v>
      </c>
      <c r="K33" s="53">
        <v>608</v>
      </c>
      <c r="L33" s="53">
        <v>297</v>
      </c>
      <c r="M33" s="53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47" t="s">
        <v>51</v>
      </c>
      <c r="B34" s="49">
        <v>4.28</v>
      </c>
      <c r="C34" s="49">
        <v>4.28</v>
      </c>
      <c r="D34" s="49">
        <v>4.28</v>
      </c>
      <c r="E34" s="49">
        <v>4.28</v>
      </c>
      <c r="F34" s="49">
        <v>4.28</v>
      </c>
      <c r="G34" s="49">
        <v>4.28</v>
      </c>
      <c r="H34" s="49">
        <v>4.28</v>
      </c>
      <c r="I34" s="49">
        <v>4.28</v>
      </c>
      <c r="J34" s="49">
        <v>4.28</v>
      </c>
      <c r="K34" s="49">
        <v>4.28</v>
      </c>
      <c r="L34" s="49">
        <v>4.28</v>
      </c>
      <c r="M34" s="49">
        <v>4.28</v>
      </c>
      <c r="N34" s="49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9"/>
    </row>
    <row r="36" spans="1:17" ht="18.75" customHeight="1">
      <c r="A36" s="54" t="s">
        <v>52</v>
      </c>
      <c r="B36" s="55">
        <f>B37+B38+B39+B40</f>
        <v>28905445.73297522</v>
      </c>
      <c r="C36" s="55">
        <f aca="true" t="shared" si="10" ref="C36:M36">C37+C38+C39+C40</f>
        <v>20228893.6512845</v>
      </c>
      <c r="D36" s="55">
        <f t="shared" si="10"/>
        <v>19756665.159755044</v>
      </c>
      <c r="E36" s="55">
        <f t="shared" si="10"/>
        <v>4508952.655424799</v>
      </c>
      <c r="F36" s="55">
        <f t="shared" si="10"/>
        <v>18929489.21487335</v>
      </c>
      <c r="G36" s="55">
        <f t="shared" si="10"/>
        <v>24176216.453200005</v>
      </c>
      <c r="H36" s="55">
        <f t="shared" si="10"/>
        <v>25590946.4845</v>
      </c>
      <c r="I36" s="55">
        <f t="shared" si="10"/>
        <v>22475881.1599004</v>
      </c>
      <c r="J36" s="55">
        <f t="shared" si="10"/>
        <v>18251234.0291926</v>
      </c>
      <c r="K36" s="55">
        <f t="shared" si="10"/>
        <v>21458530.064660802</v>
      </c>
      <c r="L36" s="55">
        <f t="shared" si="10"/>
        <v>10186749.81298235</v>
      </c>
      <c r="M36" s="55">
        <f t="shared" si="10"/>
        <v>5852830.326186241</v>
      </c>
      <c r="N36" s="55">
        <f>N37+N38+N39+N40</f>
        <v>220321834.7449353</v>
      </c>
      <c r="P36" s="69"/>
      <c r="Q36" s="68"/>
    </row>
    <row r="37" spans="1:16" ht="18.75" customHeight="1">
      <c r="A37" s="52" t="s">
        <v>53</v>
      </c>
      <c r="B37" s="49">
        <f aca="true" t="shared" si="11" ref="B37:M37">B29*B7</f>
        <v>28892676.944399998</v>
      </c>
      <c r="C37" s="49">
        <f t="shared" si="11"/>
        <v>20214911.6104</v>
      </c>
      <c r="D37" s="49">
        <f t="shared" si="11"/>
        <v>19436691.2948</v>
      </c>
      <c r="E37" s="49">
        <f t="shared" si="11"/>
        <v>4500135.009699999</v>
      </c>
      <c r="F37" s="49">
        <f t="shared" si="11"/>
        <v>18919252.053000003</v>
      </c>
      <c r="G37" s="49">
        <f t="shared" si="11"/>
        <v>24167031.869000003</v>
      </c>
      <c r="H37" s="49">
        <f t="shared" si="11"/>
        <v>25573949.0325</v>
      </c>
      <c r="I37" s="49">
        <f t="shared" si="11"/>
        <v>22463500.8888</v>
      </c>
      <c r="J37" s="49">
        <f t="shared" si="11"/>
        <v>18239262.8158</v>
      </c>
      <c r="K37" s="49">
        <f t="shared" si="11"/>
        <v>21442702.677</v>
      </c>
      <c r="L37" s="49">
        <f t="shared" si="11"/>
        <v>10177906.0655</v>
      </c>
      <c r="M37" s="49">
        <f t="shared" si="11"/>
        <v>5848349.1522</v>
      </c>
      <c r="N37" s="51">
        <f>SUM(B37:M37)</f>
        <v>219876369.4131</v>
      </c>
      <c r="P37" s="67"/>
    </row>
    <row r="38" spans="1:14" ht="18.75" customHeight="1">
      <c r="A38" s="52" t="s">
        <v>54</v>
      </c>
      <c r="B38" s="49">
        <v>-88200.69142478</v>
      </c>
      <c r="C38" s="49">
        <v>-60870.8791155</v>
      </c>
      <c r="D38" s="49">
        <v>-59440.52504495</v>
      </c>
      <c r="E38" s="49">
        <v>-11217.034275200003</v>
      </c>
      <c r="F38" s="49">
        <v>-56766.238126650016</v>
      </c>
      <c r="G38" s="49">
        <v>-73342.37580000001</v>
      </c>
      <c r="H38" s="49">
        <v>-72826.908</v>
      </c>
      <c r="I38" s="49">
        <v>-66564.32889960002</v>
      </c>
      <c r="J38" s="49">
        <v>-53705.386607399996</v>
      </c>
      <c r="K38" s="49">
        <v>-64842.052339199996</v>
      </c>
      <c r="L38" s="49">
        <v>-30562.21251765</v>
      </c>
      <c r="M38" s="49">
        <v>-17809.06601376</v>
      </c>
      <c r="N38" s="25">
        <f>SUM(B38:M38)</f>
        <v>-656147.6981646902</v>
      </c>
    </row>
    <row r="39" spans="1:14" ht="18.75" customHeight="1">
      <c r="A39" s="52" t="s">
        <v>55</v>
      </c>
      <c r="B39" s="49">
        <f aca="true" t="shared" si="12" ref="B39:M39">B32</f>
        <v>100969.48000000004</v>
      </c>
      <c r="C39" s="49">
        <f t="shared" si="12"/>
        <v>74852.91999999997</v>
      </c>
      <c r="D39" s="49">
        <f t="shared" si="12"/>
        <v>67003.40000000002</v>
      </c>
      <c r="E39" s="49">
        <f t="shared" si="12"/>
        <v>20034.68</v>
      </c>
      <c r="F39" s="49">
        <f t="shared" si="12"/>
        <v>67003.40000000002</v>
      </c>
      <c r="G39" s="49">
        <f t="shared" si="12"/>
        <v>82526.96000000006</v>
      </c>
      <c r="H39" s="49">
        <f t="shared" si="12"/>
        <v>89824.35999999997</v>
      </c>
      <c r="I39" s="49">
        <f t="shared" si="12"/>
        <v>78944.6</v>
      </c>
      <c r="J39" s="49">
        <f t="shared" si="12"/>
        <v>65676.59999999998</v>
      </c>
      <c r="K39" s="49">
        <f t="shared" si="12"/>
        <v>80669.44000000002</v>
      </c>
      <c r="L39" s="49">
        <f t="shared" si="12"/>
        <v>39405.96000000002</v>
      </c>
      <c r="M39" s="49">
        <f t="shared" si="12"/>
        <v>22290.240000000016</v>
      </c>
      <c r="N39" s="51">
        <f>SUM(B39:M39)</f>
        <v>789202.0400000003</v>
      </c>
    </row>
    <row r="40" spans="1:25" ht="18.75" customHeight="1">
      <c r="A40" s="2" t="s">
        <v>56</v>
      </c>
      <c r="B40" s="20">
        <f>'[1]DETALHAMENTO'!B40+'[2]DETALHAMENTO'!B40+'[3]DETALHAMENTO'!B40+'[4]DETALHAMENTO'!B40+'[5]DETALHAMENTO'!B40+'[6]DETALHAMENTO'!B40+'[7]DETALHAMENTO'!B40+'[8]DETALHAMENTO'!B40+'[9]DETALHAMENTO'!B40+'[10]DETALHAMENTO'!B40+'[11]DETALHAMENTO'!B40+'[12]DETALHAMENTO'!B40+'[13]DETALHAMENTO'!B40+'[14]DETALHAMENTO'!B40+'[15]DETALHAMENTO'!B40+'[16]DETALHAMENTO'!B40+'[17]DETALHAMENTO'!B40+'[18]DETALHAMENTO'!B40+'[19]DETALHAMENTO'!B40+'[20]DETALHAMENTO'!B40+'[21]DETALHAMENTO'!B40+'[22]DETALHAMENTO'!B40+'[23]DETALHAMENTO'!B40+'[24]DETALHAMENTO'!B40+'[25]DETALHAMENTO'!B40+'[26]DETALHAMENTO'!B40+'[27]DETALHAMENTO'!B40+'[28]DETALHAMENTO'!B40+'[29]DETALHAMENTO'!B40+'[30]DETALHAMENTO'!B40+'[31]DETALHAMENTO'!B40</f>
        <v>0</v>
      </c>
      <c r="C40" s="20">
        <f>'[1]DETALHAMENTO'!C40+'[2]DETALHAMENTO'!C40+'[3]DETALHAMENTO'!C40+'[4]DETALHAMENTO'!C40+'[5]DETALHAMENTO'!C40+'[6]DETALHAMENTO'!C40+'[7]DETALHAMENTO'!C40+'[8]DETALHAMENTO'!C40+'[9]DETALHAMENTO'!C40+'[10]DETALHAMENTO'!C40+'[11]DETALHAMENTO'!C40+'[12]DETALHAMENTO'!C40+'[13]DETALHAMENTO'!C40+'[14]DETALHAMENTO'!C40+'[15]DETALHAMENTO'!C40+'[16]DETALHAMENTO'!C40+'[17]DETALHAMENTO'!C40+'[18]DETALHAMENTO'!C40+'[19]DETALHAMENTO'!C40+'[20]DETALHAMENTO'!C40+'[21]DETALHAMENTO'!C40+'[22]DETALHAMENTO'!C40+'[23]DETALHAMENTO'!C40+'[24]DETALHAMENTO'!C40+'[25]DETALHAMENTO'!C40+'[26]DETALHAMENTO'!C40+'[27]DETALHAMENTO'!C40+'[28]DETALHAMENTO'!C40+'[29]DETALHAMENTO'!C40+'[30]DETALHAMENTO'!C40+'[31]DETALHAMENTO'!C40</f>
        <v>0</v>
      </c>
      <c r="D40" s="20">
        <f>'[1]DETALHAMENTO'!D40+'[2]DETALHAMENTO'!D40+'[3]DETALHAMENTO'!D40+'[4]DETALHAMENTO'!D40+'[5]DETALHAMENTO'!D40+'[6]DETALHAMENTO'!D40+'[7]DETALHAMENTO'!D40+'[8]DETALHAMENTO'!D40+'[9]DETALHAMENTO'!D40+'[10]DETALHAMENTO'!D40+'[11]DETALHAMENTO'!D40+'[12]DETALHAMENTO'!D40+'[13]DETALHAMENTO'!D40+'[14]DETALHAMENTO'!D40+'[15]DETALHAMENTO'!D40+'[16]DETALHAMENTO'!D40+'[17]DETALHAMENTO'!D40+'[18]DETALHAMENTO'!D40+'[19]DETALHAMENTO'!D40+'[20]DETALHAMENTO'!D40+'[21]DETALHAMENTO'!D40+'[22]DETALHAMENTO'!D40+'[23]DETALHAMENTO'!D40+'[24]DETALHAMENTO'!D40+'[25]DETALHAMENTO'!D40+'[26]DETALHAMENTO'!D40+'[27]DETALHAMENTO'!D40+'[28]DETALHAMENTO'!D40+'[29]DETALHAMENTO'!D40+'[30]DETALHAMENTO'!D40+'[31]DETALHAMENTO'!D40</f>
        <v>312410.98999999993</v>
      </c>
      <c r="E40" s="20">
        <f>'[1]DETALHAMENTO'!E40+'[2]DETALHAMENTO'!E40+'[3]DETALHAMENTO'!E40+'[4]DETALHAMENTO'!E40+'[5]DETALHAMENTO'!E40+'[6]DETALHAMENTO'!E40+'[7]DETALHAMENTO'!E40+'[8]DETALHAMENTO'!E40+'[9]DETALHAMENTO'!E40+'[10]DETALHAMENTO'!E40+'[11]DETALHAMENTO'!E40+'[12]DETALHAMENTO'!E40+'[13]DETALHAMENTO'!E40+'[14]DETALHAMENTO'!E40+'[15]DETALHAMENTO'!E40+'[16]DETALHAMENTO'!E40+'[17]DETALHAMENTO'!E40+'[18]DETALHAMENTO'!E40+'[19]DETALHAMENTO'!E40+'[20]DETALHAMENTO'!E40+'[21]DETALHAMENTO'!E40+'[22]DETALHAMENTO'!E40+'[23]DETALHAMENTO'!E40+'[24]DETALHAMENTO'!E40+'[25]DETALHAMENTO'!E40+'[26]DETALHAMENTO'!E40+'[27]DETALHAMENTO'!E40+'[28]DETALHAMENTO'!E40+'[29]DETALHAMENTO'!E40+'[30]DETALHAMENTO'!E40+'[31]DETALHAMENTO'!E40</f>
        <v>0</v>
      </c>
      <c r="F40" s="20">
        <f>'[1]DETALHAMENTO'!F40+'[2]DETALHAMENTO'!F40+'[3]DETALHAMENTO'!F40+'[4]DETALHAMENTO'!F40+'[5]DETALHAMENTO'!F40+'[6]DETALHAMENTO'!F40+'[7]DETALHAMENTO'!F40+'[8]DETALHAMENTO'!F40+'[9]DETALHAMENTO'!F40+'[10]DETALHAMENTO'!F40+'[11]DETALHAMENTO'!F40+'[12]DETALHAMENTO'!F40+'[13]DETALHAMENTO'!F40+'[14]DETALHAMENTO'!F40+'[15]DETALHAMENTO'!F40+'[16]DETALHAMENTO'!F40+'[17]DETALHAMENTO'!F40+'[18]DETALHAMENTO'!F40+'[19]DETALHAMENTO'!F40+'[20]DETALHAMENTO'!F40+'[21]DETALHAMENTO'!F40+'[22]DETALHAMENTO'!F40+'[23]DETALHAMENTO'!F40+'[24]DETALHAMENTO'!F40+'[25]DETALHAMENTO'!F40+'[26]DETALHAMENTO'!F40+'[27]DETALHAMENTO'!F40+'[28]DETALHAMENTO'!F40+'[29]DETALHAMENTO'!F40+'[30]DETALHAMENTO'!F40+'[31]DETALHAMENTO'!F40</f>
        <v>0</v>
      </c>
      <c r="G40" s="20">
        <f>'[1]DETALHAMENTO'!G40+'[2]DETALHAMENTO'!G40+'[3]DETALHAMENTO'!G40+'[4]DETALHAMENTO'!G40+'[5]DETALHAMENTO'!G40+'[6]DETALHAMENTO'!G40+'[7]DETALHAMENTO'!G40+'[8]DETALHAMENTO'!G40+'[9]DETALHAMENTO'!G40+'[10]DETALHAMENTO'!G40+'[11]DETALHAMENTO'!G40+'[12]DETALHAMENTO'!G40+'[13]DETALHAMENTO'!G40+'[14]DETALHAMENTO'!G40+'[15]DETALHAMENTO'!G40+'[16]DETALHAMENTO'!G40+'[17]DETALHAMENTO'!G40+'[18]DETALHAMENTO'!G40+'[19]DETALHAMENTO'!G40+'[20]DETALHAMENTO'!G40+'[21]DETALHAMENTO'!G40+'[22]DETALHAMENTO'!G40+'[23]DETALHAMENTO'!G40+'[24]DETALHAMENTO'!G40+'[25]DETALHAMENTO'!G40+'[26]DETALHAMENTO'!G40+'[27]DETALHAMENTO'!G40+'[28]DETALHAMENTO'!G40+'[29]DETALHAMENTO'!G40+'[30]DETALHAMENTO'!G40+'[31]DETALHAMENTO'!G40</f>
        <v>0</v>
      </c>
      <c r="H40" s="20">
        <f>'[1]DETALHAMENTO'!H40+'[2]DETALHAMENTO'!H40+'[3]DETALHAMENTO'!H40+'[4]DETALHAMENTO'!H40+'[5]DETALHAMENTO'!H40+'[6]DETALHAMENTO'!H40+'[7]DETALHAMENTO'!H40+'[8]DETALHAMENTO'!H40+'[9]DETALHAMENTO'!H40+'[10]DETALHAMENTO'!H40+'[11]DETALHAMENTO'!H40+'[12]DETALHAMENTO'!H40+'[13]DETALHAMENTO'!H40+'[14]DETALHAMENTO'!H40+'[15]DETALHAMENTO'!H40+'[16]DETALHAMENTO'!H40+'[17]DETALHAMENTO'!H40+'[18]DETALHAMENTO'!H40+'[19]DETALHAMENTO'!H40+'[20]DETALHAMENTO'!H40+'[21]DETALHAMENTO'!H40+'[22]DETALHAMENTO'!H40+'[23]DETALHAMENTO'!H40+'[24]DETALHAMENTO'!H40+'[25]DETALHAMENTO'!H40+'[26]DETALHAMENTO'!H40+'[27]DETALHAMENTO'!H40+'[28]DETALHAMENTO'!H40+'[29]DETALHAMENTO'!H40+'[30]DETALHAMENTO'!H40+'[31]DETALHAMENTO'!H40</f>
        <v>0</v>
      </c>
      <c r="I40" s="20">
        <f>'[1]DETALHAMENTO'!I40+'[2]DETALHAMENTO'!I40+'[3]DETALHAMENTO'!I40+'[4]DETALHAMENTO'!I40+'[5]DETALHAMENTO'!I40+'[6]DETALHAMENTO'!I40+'[7]DETALHAMENTO'!I40+'[8]DETALHAMENTO'!I40+'[9]DETALHAMENTO'!I40+'[10]DETALHAMENTO'!I40+'[11]DETALHAMENTO'!I40+'[12]DETALHAMENTO'!I40+'[13]DETALHAMENTO'!I40+'[14]DETALHAMENTO'!I40+'[15]DETALHAMENTO'!I40+'[16]DETALHAMENTO'!I40+'[17]DETALHAMENTO'!I40+'[18]DETALHAMENTO'!I40+'[19]DETALHAMENTO'!I40+'[20]DETALHAMENTO'!I40+'[21]DETALHAMENTO'!I40+'[22]DETALHAMENTO'!I40+'[23]DETALHAMENTO'!I40+'[24]DETALHAMENTO'!I40+'[25]DETALHAMENTO'!I40+'[26]DETALHAMENTO'!I40+'[27]DETALHAMENTO'!I40+'[28]DETALHAMENTO'!I40+'[29]DETALHAMENTO'!I40+'[30]DETALHAMENTO'!I40+'[31]DETALHAMENTO'!I40</f>
        <v>0</v>
      </c>
      <c r="J40" s="20">
        <f>'[1]DETALHAMENTO'!J40+'[2]DETALHAMENTO'!J40+'[3]DETALHAMENTO'!J40+'[4]DETALHAMENTO'!J40+'[5]DETALHAMENTO'!J40+'[6]DETALHAMENTO'!J40+'[7]DETALHAMENTO'!J40+'[8]DETALHAMENTO'!J40+'[9]DETALHAMENTO'!J40+'[10]DETALHAMENTO'!J40+'[11]DETALHAMENTO'!J40+'[12]DETALHAMENTO'!J40+'[13]DETALHAMENTO'!J40+'[14]DETALHAMENTO'!J40+'[15]DETALHAMENTO'!J40+'[16]DETALHAMENTO'!J40+'[17]DETALHAMENTO'!J40+'[18]DETALHAMENTO'!J40+'[19]DETALHAMENTO'!J40+'[20]DETALHAMENTO'!J40+'[21]DETALHAMENTO'!J40+'[22]DETALHAMENTO'!J40+'[23]DETALHAMENTO'!J40+'[24]DETALHAMENTO'!J40+'[25]DETALHAMENTO'!J40+'[26]DETALHAMENTO'!J40+'[27]DETALHAMENTO'!J40+'[28]DETALHAMENTO'!J40+'[29]DETALHAMENTO'!J40+'[30]DETALHAMENTO'!J40+'[31]DETALHAMENTO'!J40</f>
        <v>0</v>
      </c>
      <c r="K40" s="20">
        <f>'[1]DETALHAMENTO'!K40+'[2]DETALHAMENTO'!K40+'[3]DETALHAMENTO'!K40+'[4]DETALHAMENTO'!K40+'[5]DETALHAMENTO'!K40+'[6]DETALHAMENTO'!K40+'[7]DETALHAMENTO'!K40+'[8]DETALHAMENTO'!K40+'[9]DETALHAMENTO'!K40+'[10]DETALHAMENTO'!K40+'[11]DETALHAMENTO'!K40+'[12]DETALHAMENTO'!K40+'[13]DETALHAMENTO'!K40+'[14]DETALHAMENTO'!K40+'[15]DETALHAMENTO'!K40+'[16]DETALHAMENTO'!K40+'[17]DETALHAMENTO'!K40+'[18]DETALHAMENTO'!K40+'[19]DETALHAMENTO'!K40+'[20]DETALHAMENTO'!K40+'[21]DETALHAMENTO'!K40+'[22]DETALHAMENTO'!K40+'[23]DETALHAMENTO'!K40+'[24]DETALHAMENTO'!K40+'[25]DETALHAMENTO'!K40+'[26]DETALHAMENTO'!K40+'[27]DETALHAMENTO'!K40+'[28]DETALHAMENTO'!K40+'[29]DETALHAMENTO'!K40+'[30]DETALHAMENTO'!K40+'[31]DETALHAMENTO'!K40</f>
        <v>0</v>
      </c>
      <c r="L40" s="20">
        <f>'[1]DETALHAMENTO'!L40+'[2]DETALHAMENTO'!L40+'[3]DETALHAMENTO'!L40+'[4]DETALHAMENTO'!L40+'[5]DETALHAMENTO'!L40+'[6]DETALHAMENTO'!L40+'[7]DETALHAMENTO'!L40+'[8]DETALHAMENTO'!L40+'[9]DETALHAMENTO'!L40+'[10]DETALHAMENTO'!L40+'[11]DETALHAMENTO'!L40+'[12]DETALHAMENTO'!L40+'[13]DETALHAMENTO'!L40+'[14]DETALHAMENTO'!L40+'[15]DETALHAMENTO'!L40+'[16]DETALHAMENTO'!L40+'[17]DETALHAMENTO'!L40+'[18]DETALHAMENTO'!L40+'[19]DETALHAMENTO'!L40+'[20]DETALHAMENTO'!L40+'[21]DETALHAMENTO'!L40+'[22]DETALHAMENTO'!L40+'[23]DETALHAMENTO'!L40+'[24]DETALHAMENTO'!L40+'[25]DETALHAMENTO'!L40+'[26]DETALHAMENTO'!L40+'[27]DETALHAMENTO'!L40+'[28]DETALHAMENTO'!L40+'[29]DETALHAMENTO'!L40+'[30]DETALHAMENTO'!L40+'[31]DETALHAMENTO'!L40</f>
        <v>0</v>
      </c>
      <c r="M40" s="20">
        <f>'[1]DETALHAMENTO'!M40+'[2]DETALHAMENTO'!M40+'[3]DETALHAMENTO'!M40+'[4]DETALHAMENTO'!M40+'[5]DETALHAMENTO'!M40+'[6]DETALHAMENTO'!M40+'[7]DETALHAMENTO'!M40+'[8]DETALHAMENTO'!M40+'[9]DETALHAMENTO'!M40+'[10]DETALHAMENTO'!M40+'[11]DETALHAMENTO'!M40+'[12]DETALHAMENTO'!M40+'[13]DETALHAMENTO'!M40+'[14]DETALHAMENTO'!M40+'[15]DETALHAMENTO'!M40+'[16]DETALHAMENTO'!M40+'[17]DETALHAMENTO'!M40+'[18]DETALHAMENTO'!M40+'[19]DETALHAMENTO'!M40+'[20]DETALHAMENTO'!M40+'[21]DETALHAMENTO'!M40+'[22]DETALHAMENTO'!M40+'[23]DETALHAMENTO'!M40+'[24]DETALHAMENTO'!M40+'[25]DETALHAMENTO'!M40+'[26]DETALHAMENTO'!M40+'[27]DETALHAMENTO'!M40+'[28]DETALHAMENTO'!M40+'[29]DETALHAMENTO'!M40+'[30]DETALHAMENTO'!M40+'[31]DETALHAMENTO'!M40</f>
        <v>0</v>
      </c>
      <c r="N40" s="51">
        <f>SUM(B40:M40)</f>
        <v>312410.98999999993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46"/>
    </row>
    <row r="42" spans="1:14" ht="18.75" customHeight="1">
      <c r="A42" s="2" t="s">
        <v>57</v>
      </c>
      <c r="B42" s="25">
        <f>+B43+B46+B55+B56</f>
        <v>-2062665.2099999997</v>
      </c>
      <c r="C42" s="25">
        <f aca="true" t="shared" si="13" ref="C42:M42">+C43+C46+C55+C56</f>
        <v>-1956134.2399999998</v>
      </c>
      <c r="D42" s="25">
        <f t="shared" si="13"/>
        <v>-1502357.8800000001</v>
      </c>
      <c r="E42" s="25">
        <f t="shared" si="13"/>
        <v>-153885.31</v>
      </c>
      <c r="F42" s="25">
        <f t="shared" si="13"/>
        <v>-815364.5299999999</v>
      </c>
      <c r="G42" s="25">
        <f t="shared" si="13"/>
        <v>-2342921.03</v>
      </c>
      <c r="H42" s="25">
        <f t="shared" si="13"/>
        <v>-2765626.3400000003</v>
      </c>
      <c r="I42" s="25">
        <f t="shared" si="13"/>
        <v>-1396445.6600000001</v>
      </c>
      <c r="J42" s="25">
        <f t="shared" si="13"/>
        <v>-1864176.47</v>
      </c>
      <c r="K42" s="25">
        <f t="shared" si="13"/>
        <v>-1460360.76</v>
      </c>
      <c r="L42" s="25">
        <f t="shared" si="13"/>
        <v>-938763.2</v>
      </c>
      <c r="M42" s="25">
        <f t="shared" si="13"/>
        <v>-571823.36</v>
      </c>
      <c r="N42" s="25">
        <f>+N43+N46+N55+N56</f>
        <v>-17830523.99</v>
      </c>
    </row>
    <row r="43" spans="1:14" ht="18.75" customHeight="1">
      <c r="A43" s="17" t="s">
        <v>58</v>
      </c>
      <c r="B43" s="26">
        <f>B44+B45</f>
        <v>-2238078.4</v>
      </c>
      <c r="C43" s="26">
        <f>C44+C45</f>
        <v>-2195928.8</v>
      </c>
      <c r="D43" s="26">
        <f>D44+D45</f>
        <v>-1573017.6</v>
      </c>
      <c r="E43" s="26">
        <f>E44+E45</f>
        <v>-220483.6</v>
      </c>
      <c r="F43" s="26">
        <f aca="true" t="shared" si="14" ref="F43:M43">F44+F45</f>
        <v>-1302826.2</v>
      </c>
      <c r="G43" s="26">
        <f t="shared" si="14"/>
        <v>-2475456.8</v>
      </c>
      <c r="H43" s="26">
        <f t="shared" si="14"/>
        <v>-2933634.2</v>
      </c>
      <c r="I43" s="26">
        <f t="shared" si="14"/>
        <v>-1417084.6</v>
      </c>
      <c r="J43" s="26">
        <f t="shared" si="14"/>
        <v>-1857839</v>
      </c>
      <c r="K43" s="26">
        <f t="shared" si="14"/>
        <v>-1502383.2</v>
      </c>
      <c r="L43" s="26">
        <f t="shared" si="14"/>
        <v>-966556.6</v>
      </c>
      <c r="M43" s="26">
        <f t="shared" si="14"/>
        <v>-606172.2</v>
      </c>
      <c r="N43" s="25">
        <f aca="true" t="shared" si="15" ref="N43:N56">SUM(B43:M43)</f>
        <v>-19289461.2</v>
      </c>
    </row>
    <row r="44" spans="1:25" ht="18.75" customHeight="1">
      <c r="A44" s="13" t="s">
        <v>59</v>
      </c>
      <c r="B44" s="20">
        <f>ROUND(-B9*$D$3,2)</f>
        <v>-2238078.4</v>
      </c>
      <c r="C44" s="20">
        <f>ROUND(-C9*$D$3,2)</f>
        <v>-2195928.8</v>
      </c>
      <c r="D44" s="20">
        <f>ROUND(-D9*$D$3,2)</f>
        <v>-1573017.6</v>
      </c>
      <c r="E44" s="20">
        <f>ROUND(-E9*$D$3,2)</f>
        <v>-220483.6</v>
      </c>
      <c r="F44" s="20">
        <f aca="true" t="shared" si="16" ref="F44:M44">ROUND(-F9*$D$3,2)</f>
        <v>-1302826.2</v>
      </c>
      <c r="G44" s="20">
        <f t="shared" si="16"/>
        <v>-2475456.8</v>
      </c>
      <c r="H44" s="20">
        <f t="shared" si="16"/>
        <v>-2933634.2</v>
      </c>
      <c r="I44" s="20">
        <f t="shared" si="16"/>
        <v>-1417084.6</v>
      </c>
      <c r="J44" s="20">
        <f t="shared" si="16"/>
        <v>-1857839</v>
      </c>
      <c r="K44" s="20">
        <f t="shared" si="16"/>
        <v>-1502383.2</v>
      </c>
      <c r="L44" s="20">
        <f t="shared" si="16"/>
        <v>-966556.6</v>
      </c>
      <c r="M44" s="20">
        <f t="shared" si="16"/>
        <v>-606172.2</v>
      </c>
      <c r="N44" s="41">
        <f t="shared" si="15"/>
        <v>-19289461.2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60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41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61</v>
      </c>
      <c r="B46" s="26">
        <f aca="true" t="shared" si="17" ref="B46:M46">SUM(B47:B54)</f>
        <v>13842.490000000005</v>
      </c>
      <c r="C46" s="26">
        <f t="shared" si="17"/>
        <v>-16695.269999999997</v>
      </c>
      <c r="D46" s="26">
        <f t="shared" si="17"/>
        <v>23425.640000000003</v>
      </c>
      <c r="E46" s="26">
        <f t="shared" si="17"/>
        <v>-19569.85</v>
      </c>
      <c r="F46" s="26">
        <f t="shared" si="17"/>
        <v>-60920.96000000001</v>
      </c>
      <c r="G46" s="26">
        <f t="shared" si="17"/>
        <v>-22033.4</v>
      </c>
      <c r="H46" s="26">
        <f t="shared" si="17"/>
        <v>-43122.14</v>
      </c>
      <c r="I46" s="26">
        <f t="shared" si="17"/>
        <v>-122201.88000000003</v>
      </c>
      <c r="J46" s="26">
        <f t="shared" si="17"/>
        <v>-67803.94</v>
      </c>
      <c r="K46" s="26">
        <f t="shared" si="17"/>
        <v>-46645.19999999999</v>
      </c>
      <c r="L46" s="26">
        <f t="shared" si="17"/>
        <v>8714.410000000003</v>
      </c>
      <c r="M46" s="26">
        <f t="shared" si="17"/>
        <v>4124.899999999998</v>
      </c>
      <c r="N46" s="26">
        <f>SUM(N47:N54)</f>
        <v>-348885.2000000002</v>
      </c>
    </row>
    <row r="47" spans="1:25" ht="18.75" customHeight="1">
      <c r="A47" s="13" t="s">
        <v>62</v>
      </c>
      <c r="B47" s="24">
        <v>-96182.55</v>
      </c>
      <c r="C47" s="24">
        <v>-30782.389999999996</v>
      </c>
      <c r="D47" s="24">
        <v>-30421.039999999997</v>
      </c>
      <c r="E47" s="24">
        <v>-42981.45</v>
      </c>
      <c r="F47" s="24">
        <v>-72626.76000000001</v>
      </c>
      <c r="G47" s="24">
        <v>-52468.48</v>
      </c>
      <c r="H47" s="24">
        <v>-43122.14</v>
      </c>
      <c r="I47" s="24">
        <v>-178184.52000000002</v>
      </c>
      <c r="J47" s="24">
        <v>-71409.22</v>
      </c>
      <c r="K47" s="24">
        <v>-100491.87999999999</v>
      </c>
      <c r="L47" s="24">
        <v>-38108.78999999999</v>
      </c>
      <c r="M47" s="24">
        <v>-19286.7</v>
      </c>
      <c r="N47" s="24">
        <f t="shared" si="15"/>
        <v>-776065.92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63</v>
      </c>
      <c r="B48" s="24">
        <v>-513</v>
      </c>
      <c r="C48" s="24">
        <v>-102.6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-205.2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5"/>
        <v>-820.8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64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5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65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5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66</v>
      </c>
      <c r="B51" s="24">
        <v>-4178.8</v>
      </c>
      <c r="C51" s="24">
        <v>-3033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-4381</v>
      </c>
      <c r="K51" s="24">
        <v>0</v>
      </c>
      <c r="L51" s="24">
        <v>0</v>
      </c>
      <c r="M51" s="24">
        <v>0</v>
      </c>
      <c r="N51" s="24">
        <f t="shared" si="15"/>
        <v>-11592.8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67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5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68</v>
      </c>
      <c r="B53" s="24">
        <v>114716.84000000001</v>
      </c>
      <c r="C53" s="24">
        <v>17222.719999999994</v>
      </c>
      <c r="D53" s="24">
        <v>53846.68</v>
      </c>
      <c r="E53" s="24">
        <v>23411.6</v>
      </c>
      <c r="F53" s="24">
        <v>11705.8</v>
      </c>
      <c r="G53" s="24">
        <v>30435.08</v>
      </c>
      <c r="H53" s="24">
        <v>0</v>
      </c>
      <c r="I53" s="24">
        <v>56187.84</v>
      </c>
      <c r="J53" s="24">
        <v>112375.68</v>
      </c>
      <c r="K53" s="24">
        <v>53846.68</v>
      </c>
      <c r="L53" s="24">
        <v>46823.2</v>
      </c>
      <c r="M53" s="24">
        <v>23411.6</v>
      </c>
      <c r="N53" s="24">
        <f t="shared" si="15"/>
        <v>543983.72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97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-104389.4</v>
      </c>
      <c r="K54" s="24">
        <v>0</v>
      </c>
      <c r="L54" s="24">
        <v>0</v>
      </c>
      <c r="M54" s="24">
        <v>0</v>
      </c>
      <c r="N54" s="24">
        <f t="shared" si="15"/>
        <v>-104389.4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99</v>
      </c>
      <c r="B55" s="24">
        <v>161570.7</v>
      </c>
      <c r="C55" s="24">
        <v>256489.83</v>
      </c>
      <c r="D55" s="24">
        <v>34838.84</v>
      </c>
      <c r="E55" s="24">
        <v>86168.14</v>
      </c>
      <c r="F55" s="24">
        <v>548382.63</v>
      </c>
      <c r="G55" s="24">
        <v>154569.16999999998</v>
      </c>
      <c r="H55" s="24">
        <v>211130</v>
      </c>
      <c r="I55" s="24">
        <v>142840.82</v>
      </c>
      <c r="J55" s="24">
        <v>61466.47</v>
      </c>
      <c r="K55" s="24">
        <v>88667.64</v>
      </c>
      <c r="L55" s="24">
        <v>19078.989999999998</v>
      </c>
      <c r="M55" s="24">
        <v>30223.94</v>
      </c>
      <c r="N55" s="24">
        <f t="shared" si="15"/>
        <v>1795427.17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7" t="s">
        <v>100</v>
      </c>
      <c r="B56" s="24">
        <v>0</v>
      </c>
      <c r="C56" s="24">
        <v>0</v>
      </c>
      <c r="D56" s="24">
        <v>12395.24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f t="shared" si="15"/>
        <v>12395.24</v>
      </c>
      <c r="O56"/>
      <c r="P56"/>
      <c r="Q56"/>
      <c r="R56"/>
      <c r="S56"/>
      <c r="T56"/>
      <c r="U56"/>
      <c r="V56"/>
      <c r="W56"/>
      <c r="X56"/>
      <c r="Y56"/>
    </row>
    <row r="57" spans="1:14" ht="15" customHeight="1">
      <c r="A57" s="31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20"/>
    </row>
    <row r="58" spans="1:25" ht="15.75">
      <c r="A58" s="2" t="s">
        <v>69</v>
      </c>
      <c r="B58" s="28">
        <f aca="true" t="shared" si="18" ref="B58:M58">+B36+B42</f>
        <v>26842780.522975218</v>
      </c>
      <c r="C58" s="28">
        <f t="shared" si="18"/>
        <v>18272759.411284503</v>
      </c>
      <c r="D58" s="28">
        <f t="shared" si="18"/>
        <v>18254307.279755045</v>
      </c>
      <c r="E58" s="28">
        <f t="shared" si="18"/>
        <v>4355067.345424799</v>
      </c>
      <c r="F58" s="28">
        <f t="shared" si="18"/>
        <v>18114124.68487335</v>
      </c>
      <c r="G58" s="28">
        <f t="shared" si="18"/>
        <v>21833295.423200004</v>
      </c>
      <c r="H58" s="28">
        <f t="shared" si="18"/>
        <v>22825320.1445</v>
      </c>
      <c r="I58" s="28">
        <f t="shared" si="18"/>
        <v>21079435.4999004</v>
      </c>
      <c r="J58" s="28">
        <f t="shared" si="18"/>
        <v>16387057.5591926</v>
      </c>
      <c r="K58" s="28">
        <f t="shared" si="18"/>
        <v>19998169.3046608</v>
      </c>
      <c r="L58" s="28">
        <f t="shared" si="18"/>
        <v>9247986.612982351</v>
      </c>
      <c r="M58" s="28">
        <f t="shared" si="18"/>
        <v>5281006.96618624</v>
      </c>
      <c r="N58" s="28">
        <f>SUM(B58:M58)</f>
        <v>202491310.75493532</v>
      </c>
      <c r="O58"/>
      <c r="P58"/>
      <c r="Q58"/>
      <c r="R58"/>
      <c r="S58"/>
      <c r="T58"/>
      <c r="U58"/>
      <c r="V58"/>
      <c r="W58"/>
      <c r="X58"/>
      <c r="Y58"/>
    </row>
    <row r="59" spans="1:16" ht="15" customHeight="1">
      <c r="A59" s="33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3"/>
      <c r="P59" s="67"/>
    </row>
    <row r="60" spans="1:14" ht="15" customHeight="1">
      <c r="A60" s="27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30"/>
    </row>
    <row r="61" spans="1:14" ht="18.75" customHeight="1">
      <c r="A61" s="2" t="s">
        <v>70</v>
      </c>
      <c r="B61" s="35">
        <f>SUM(B62:B75)</f>
        <v>26842780.490000002</v>
      </c>
      <c r="C61" s="35">
        <f aca="true" t="shared" si="19" ref="C61:M61">SUM(C62:C75)</f>
        <v>18272759.380000003</v>
      </c>
      <c r="D61" s="35">
        <f t="shared" si="19"/>
        <v>18254307.290000003</v>
      </c>
      <c r="E61" s="35">
        <f t="shared" si="19"/>
        <v>4355067.359999999</v>
      </c>
      <c r="F61" s="35">
        <f t="shared" si="19"/>
        <v>18114124.71</v>
      </c>
      <c r="G61" s="35">
        <f t="shared" si="19"/>
        <v>21833295.439999998</v>
      </c>
      <c r="H61" s="35">
        <f t="shared" si="19"/>
        <v>22825320.130000003</v>
      </c>
      <c r="I61" s="35">
        <f t="shared" si="19"/>
        <v>21079435.5</v>
      </c>
      <c r="J61" s="35">
        <f t="shared" si="19"/>
        <v>16387057.559999997</v>
      </c>
      <c r="K61" s="35">
        <f t="shared" si="19"/>
        <v>19998169.32</v>
      </c>
      <c r="L61" s="35">
        <f t="shared" si="19"/>
        <v>9247986.6</v>
      </c>
      <c r="M61" s="35">
        <f t="shared" si="19"/>
        <v>5281006.98</v>
      </c>
      <c r="N61" s="28">
        <f>SUM(N62:N75)</f>
        <v>202491310.76</v>
      </c>
    </row>
    <row r="62" spans="1:15" ht="18.75" customHeight="1">
      <c r="A62" s="17" t="s">
        <v>71</v>
      </c>
      <c r="B62" s="35">
        <v>5357930.09</v>
      </c>
      <c r="C62" s="35">
        <v>5282162.510000001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8">
        <f>SUM(B62:M62)</f>
        <v>10640092.600000001</v>
      </c>
      <c r="O62"/>
    </row>
    <row r="63" spans="1:15" ht="18.75" customHeight="1">
      <c r="A63" s="17" t="s">
        <v>72</v>
      </c>
      <c r="B63" s="35">
        <v>21484850.400000002</v>
      </c>
      <c r="C63" s="35">
        <v>12990596.870000003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28">
        <f aca="true" t="shared" si="20" ref="N63:N74">SUM(B63:M63)</f>
        <v>34475447.27</v>
      </c>
      <c r="O63"/>
    </row>
    <row r="64" spans="1:16" ht="18.75" customHeight="1">
      <c r="A64" s="17" t="s">
        <v>73</v>
      </c>
      <c r="B64" s="34">
        <v>0</v>
      </c>
      <c r="C64" s="34">
        <v>0</v>
      </c>
      <c r="D64" s="26">
        <v>18254307.290000003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26">
        <f t="shared" si="20"/>
        <v>18254307.290000003</v>
      </c>
      <c r="P64"/>
    </row>
    <row r="65" spans="1:17" ht="18.75" customHeight="1">
      <c r="A65" s="17" t="s">
        <v>74</v>
      </c>
      <c r="B65" s="34">
        <v>0</v>
      </c>
      <c r="C65" s="34">
        <v>0</v>
      </c>
      <c r="D65" s="34">
        <v>0</v>
      </c>
      <c r="E65" s="26">
        <v>4355067.359999999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28">
        <f t="shared" si="20"/>
        <v>4355067.359999999</v>
      </c>
      <c r="Q65"/>
    </row>
    <row r="66" spans="1:18" ht="18.75" customHeight="1">
      <c r="A66" s="17" t="s">
        <v>75</v>
      </c>
      <c r="B66" s="34">
        <v>0</v>
      </c>
      <c r="C66" s="34">
        <v>0</v>
      </c>
      <c r="D66" s="34">
        <v>0</v>
      </c>
      <c r="E66" s="34">
        <v>0</v>
      </c>
      <c r="F66" s="26">
        <v>18114124.71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26">
        <f t="shared" si="20"/>
        <v>18114124.71</v>
      </c>
      <c r="R66"/>
    </row>
    <row r="67" spans="1:19" ht="18.75" customHeight="1">
      <c r="A67" s="17" t="s">
        <v>76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5">
        <v>21833295.439999998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28">
        <f t="shared" si="20"/>
        <v>21833295.439999998</v>
      </c>
      <c r="S67"/>
    </row>
    <row r="68" spans="1:20" ht="18.75" customHeight="1">
      <c r="A68" s="17" t="s">
        <v>77</v>
      </c>
      <c r="B68" s="34">
        <v>0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5">
        <v>17711068.470000003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28">
        <f t="shared" si="20"/>
        <v>17711068.470000003</v>
      </c>
      <c r="T68"/>
    </row>
    <row r="69" spans="1:20" ht="18.75" customHeight="1">
      <c r="A69" s="17" t="s">
        <v>78</v>
      </c>
      <c r="B69" s="34">
        <v>0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5">
        <v>5114251.659999998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28">
        <f t="shared" si="20"/>
        <v>5114251.659999998</v>
      </c>
      <c r="T69"/>
    </row>
    <row r="70" spans="1:21" ht="18.75" customHeight="1">
      <c r="A70" s="17" t="s">
        <v>79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26">
        <v>21079435.5</v>
      </c>
      <c r="J70" s="34">
        <v>0</v>
      </c>
      <c r="K70" s="34">
        <v>0</v>
      </c>
      <c r="L70" s="34">
        <v>0</v>
      </c>
      <c r="M70" s="34">
        <v>0</v>
      </c>
      <c r="N70" s="26">
        <f t="shared" si="20"/>
        <v>21079435.5</v>
      </c>
      <c r="U70"/>
    </row>
    <row r="71" spans="1:22" ht="18.75" customHeight="1">
      <c r="A71" s="17" t="s">
        <v>80</v>
      </c>
      <c r="B71" s="34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26">
        <v>16387057.559999997</v>
      </c>
      <c r="K71" s="34">
        <v>0</v>
      </c>
      <c r="L71" s="34">
        <v>0</v>
      </c>
      <c r="M71" s="34">
        <v>0</v>
      </c>
      <c r="N71" s="28">
        <f t="shared" si="20"/>
        <v>16387057.559999997</v>
      </c>
      <c r="V71"/>
    </row>
    <row r="72" spans="1:23" ht="18.75" customHeight="1">
      <c r="A72" s="17" t="s">
        <v>81</v>
      </c>
      <c r="B72" s="34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26">
        <v>19998169.32</v>
      </c>
      <c r="L72" s="34">
        <v>0</v>
      </c>
      <c r="M72" s="56">
        <v>0</v>
      </c>
      <c r="N72" s="26">
        <f t="shared" si="20"/>
        <v>19998169.32</v>
      </c>
      <c r="W72"/>
    </row>
    <row r="73" spans="1:24" ht="18.75" customHeight="1">
      <c r="A73" s="17" t="s">
        <v>82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26">
        <v>9247986.6</v>
      </c>
      <c r="M73" s="34">
        <v>0</v>
      </c>
      <c r="N73" s="28">
        <f t="shared" si="20"/>
        <v>9247986.6</v>
      </c>
      <c r="X73"/>
    </row>
    <row r="74" spans="1:25" ht="18.75" customHeight="1">
      <c r="A74" s="17" t="s">
        <v>83</v>
      </c>
      <c r="B74" s="34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26">
        <v>5281006.98</v>
      </c>
      <c r="N74" s="26">
        <f t="shared" si="20"/>
        <v>5281006.98</v>
      </c>
      <c r="Y74"/>
    </row>
    <row r="75" spans="1:25" ht="18.75" customHeight="1">
      <c r="A75" s="33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/>
      <c r="P75"/>
      <c r="Q75"/>
      <c r="R75"/>
      <c r="S75"/>
      <c r="T75"/>
      <c r="U75"/>
      <c r="V75"/>
      <c r="W75"/>
      <c r="X75"/>
      <c r="Y75"/>
    </row>
    <row r="76" spans="1:14" ht="17.25" customHeight="1">
      <c r="A76" s="61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</row>
    <row r="77" spans="1:14" ht="15" customHeight="1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8"/>
    </row>
    <row r="78" spans="1:14" ht="18.75" customHeight="1">
      <c r="A78" s="2" t="s">
        <v>101</v>
      </c>
      <c r="B78" s="34">
        <v>0</v>
      </c>
      <c r="C78" s="34">
        <v>0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28"/>
    </row>
    <row r="79" spans="1:15" ht="18.75" customHeight="1">
      <c r="A79" s="17" t="s">
        <v>84</v>
      </c>
      <c r="B79" s="39">
        <f>5722370.57/2527723</f>
        <v>2.2638440090152283</v>
      </c>
      <c r="C79" s="39">
        <f>5995122.7/2667058</f>
        <v>2.247841141812439</v>
      </c>
      <c r="D79" s="39">
        <v>0</v>
      </c>
      <c r="E79" s="39">
        <v>0</v>
      </c>
      <c r="F79" s="34">
        <v>0</v>
      </c>
      <c r="G79" s="34">
        <v>0</v>
      </c>
      <c r="H79" s="39">
        <v>0</v>
      </c>
      <c r="I79" s="39">
        <v>0</v>
      </c>
      <c r="J79" s="39">
        <v>0</v>
      </c>
      <c r="K79" s="34">
        <v>0</v>
      </c>
      <c r="L79" s="39">
        <v>0</v>
      </c>
      <c r="M79" s="39">
        <v>0</v>
      </c>
      <c r="N79" s="28"/>
      <c r="O79"/>
    </row>
    <row r="80" spans="1:15" ht="18.75" customHeight="1">
      <c r="A80" s="17" t="s">
        <v>85</v>
      </c>
      <c r="B80" s="39">
        <f>23183075.13/11710734</f>
        <v>1.979643217069058</v>
      </c>
      <c r="C80" s="39">
        <f>14273770.91/7644568</f>
        <v>1.867178225113571</v>
      </c>
      <c r="D80" s="39">
        <v>0</v>
      </c>
      <c r="E80" s="39">
        <v>0</v>
      </c>
      <c r="F80" s="34">
        <v>0</v>
      </c>
      <c r="G80" s="34">
        <v>0</v>
      </c>
      <c r="H80" s="39">
        <v>0</v>
      </c>
      <c r="I80" s="39">
        <v>0</v>
      </c>
      <c r="J80" s="39">
        <v>0</v>
      </c>
      <c r="K80" s="34">
        <v>0</v>
      </c>
      <c r="L80" s="39">
        <v>0</v>
      </c>
      <c r="M80" s="39">
        <v>0</v>
      </c>
      <c r="N80" s="28"/>
      <c r="O80"/>
    </row>
    <row r="81" spans="1:16" ht="18.75" customHeight="1">
      <c r="A81" s="17" t="s">
        <v>86</v>
      </c>
      <c r="B81" s="39">
        <v>0</v>
      </c>
      <c r="C81" s="39">
        <v>0</v>
      </c>
      <c r="D81" s="22">
        <f>(D$37+D$38+D$39)/D$7</f>
        <v>1.8155061441302043</v>
      </c>
      <c r="E81" s="39">
        <v>0</v>
      </c>
      <c r="F81" s="34">
        <v>0</v>
      </c>
      <c r="G81" s="34">
        <v>0</v>
      </c>
      <c r="H81" s="39">
        <v>0</v>
      </c>
      <c r="I81" s="39">
        <v>0</v>
      </c>
      <c r="J81" s="39">
        <v>0</v>
      </c>
      <c r="K81" s="34">
        <v>0</v>
      </c>
      <c r="L81" s="39">
        <v>0</v>
      </c>
      <c r="M81" s="39">
        <v>0</v>
      </c>
      <c r="N81" s="26"/>
      <c r="P81"/>
    </row>
    <row r="82" spans="1:17" ht="18.75" customHeight="1">
      <c r="A82" s="17" t="s">
        <v>87</v>
      </c>
      <c r="B82" s="39">
        <v>0</v>
      </c>
      <c r="C82" s="39">
        <v>0</v>
      </c>
      <c r="D82" s="39">
        <v>0</v>
      </c>
      <c r="E82" s="22">
        <f>(E$37+E$38+E$39)/E$7</f>
        <v>2.525037929405044</v>
      </c>
      <c r="F82" s="34">
        <v>0</v>
      </c>
      <c r="G82" s="34">
        <v>0</v>
      </c>
      <c r="H82" s="39">
        <v>0</v>
      </c>
      <c r="I82" s="39">
        <v>0</v>
      </c>
      <c r="J82" s="39">
        <v>0</v>
      </c>
      <c r="K82" s="34">
        <v>0</v>
      </c>
      <c r="L82" s="39">
        <v>0</v>
      </c>
      <c r="M82" s="39">
        <v>0</v>
      </c>
      <c r="N82" s="28"/>
      <c r="Q82"/>
    </row>
    <row r="83" spans="1:18" ht="18.75" customHeight="1">
      <c r="A83" s="17" t="s">
        <v>88</v>
      </c>
      <c r="B83" s="39">
        <v>0</v>
      </c>
      <c r="C83" s="39">
        <v>0</v>
      </c>
      <c r="D83" s="39">
        <v>0</v>
      </c>
      <c r="E83" s="39">
        <v>0</v>
      </c>
      <c r="F83" s="39">
        <f>(F$37+F$38+F$39)/F$7</f>
        <v>2.120146585813692</v>
      </c>
      <c r="G83" s="34">
        <v>0</v>
      </c>
      <c r="H83" s="39">
        <v>0</v>
      </c>
      <c r="I83" s="39">
        <v>0</v>
      </c>
      <c r="J83" s="39">
        <v>0</v>
      </c>
      <c r="K83" s="34">
        <v>0</v>
      </c>
      <c r="L83" s="39">
        <v>0</v>
      </c>
      <c r="M83" s="39">
        <v>0</v>
      </c>
      <c r="N83" s="26"/>
      <c r="R83"/>
    </row>
    <row r="84" spans="1:19" ht="18.75" customHeight="1">
      <c r="A84" s="17" t="s">
        <v>89</v>
      </c>
      <c r="B84" s="39">
        <v>0</v>
      </c>
      <c r="C84" s="39">
        <v>0</v>
      </c>
      <c r="D84" s="39">
        <v>0</v>
      </c>
      <c r="E84" s="39">
        <v>0</v>
      </c>
      <c r="F84" s="34">
        <v>0</v>
      </c>
      <c r="G84" s="39">
        <f>(G$37+G$38+G$39)/G$7</f>
        <v>1.681138667331254</v>
      </c>
      <c r="H84" s="39">
        <v>0</v>
      </c>
      <c r="I84" s="39">
        <v>0</v>
      </c>
      <c r="J84" s="39">
        <v>0</v>
      </c>
      <c r="K84" s="34">
        <v>0</v>
      </c>
      <c r="L84" s="39">
        <v>0</v>
      </c>
      <c r="M84" s="39">
        <v>0</v>
      </c>
      <c r="N84" s="28"/>
      <c r="S84"/>
    </row>
    <row r="85" spans="1:20" ht="18.75" customHeight="1">
      <c r="A85" s="17" t="s">
        <v>90</v>
      </c>
      <c r="B85" s="39">
        <v>0</v>
      </c>
      <c r="C85" s="39">
        <v>0</v>
      </c>
      <c r="D85" s="39">
        <v>0</v>
      </c>
      <c r="E85" s="39">
        <v>0</v>
      </c>
      <c r="F85" s="34">
        <v>0</v>
      </c>
      <c r="G85" s="34">
        <v>0</v>
      </c>
      <c r="H85" s="39">
        <f>19687689.25/9952212</f>
        <v>1.9782224544653992</v>
      </c>
      <c r="I85" s="39">
        <v>0</v>
      </c>
      <c r="J85" s="39">
        <v>0</v>
      </c>
      <c r="K85" s="34">
        <v>0</v>
      </c>
      <c r="L85" s="39">
        <v>0</v>
      </c>
      <c r="M85" s="39">
        <v>0</v>
      </c>
      <c r="N85" s="28"/>
      <c r="T85"/>
    </row>
    <row r="86" spans="1:20" ht="18.75" customHeight="1">
      <c r="A86" s="17" t="s">
        <v>91</v>
      </c>
      <c r="B86" s="39">
        <v>0</v>
      </c>
      <c r="C86" s="39">
        <v>0</v>
      </c>
      <c r="D86" s="39">
        <v>0</v>
      </c>
      <c r="E86" s="39">
        <v>0</v>
      </c>
      <c r="F86" s="34">
        <v>0</v>
      </c>
      <c r="G86" s="34">
        <v>0</v>
      </c>
      <c r="H86" s="39">
        <f>5903257.22/3052593</f>
        <v>1.933850080898436</v>
      </c>
      <c r="I86" s="39">
        <v>0</v>
      </c>
      <c r="J86" s="39">
        <v>0</v>
      </c>
      <c r="K86" s="34">
        <v>0</v>
      </c>
      <c r="L86" s="39">
        <v>0</v>
      </c>
      <c r="M86" s="39">
        <v>0</v>
      </c>
      <c r="N86" s="28"/>
      <c r="T86"/>
    </row>
    <row r="87" spans="1:21" ht="18.75" customHeight="1">
      <c r="A87" s="17" t="s">
        <v>92</v>
      </c>
      <c r="B87" s="39">
        <v>0</v>
      </c>
      <c r="C87" s="39">
        <v>0</v>
      </c>
      <c r="D87" s="39">
        <v>0</v>
      </c>
      <c r="E87" s="39">
        <v>0</v>
      </c>
      <c r="F87" s="34">
        <v>0</v>
      </c>
      <c r="G87" s="34">
        <v>0</v>
      </c>
      <c r="H87" s="39">
        <v>0</v>
      </c>
      <c r="I87" s="39">
        <f>(I$37+I$38+I$39)/I$7</f>
        <v>1.9206579458883979</v>
      </c>
      <c r="J87" s="39">
        <v>0</v>
      </c>
      <c r="K87" s="34">
        <v>0</v>
      </c>
      <c r="L87" s="39">
        <v>0</v>
      </c>
      <c r="M87" s="39">
        <v>0</v>
      </c>
      <c r="N87" s="26"/>
      <c r="U87"/>
    </row>
    <row r="88" spans="1:22" ht="18.75" customHeight="1">
      <c r="A88" s="17" t="s">
        <v>93</v>
      </c>
      <c r="B88" s="39">
        <v>0</v>
      </c>
      <c r="C88" s="39">
        <v>0</v>
      </c>
      <c r="D88" s="39">
        <v>0</v>
      </c>
      <c r="E88" s="39">
        <v>0</v>
      </c>
      <c r="F88" s="34">
        <v>0</v>
      </c>
      <c r="G88" s="34">
        <v>0</v>
      </c>
      <c r="H88" s="39">
        <v>0</v>
      </c>
      <c r="I88" s="39">
        <v>0</v>
      </c>
      <c r="J88" s="39">
        <f>(J$37+J$38+J$39)/J$7</f>
        <v>2.163318948040545</v>
      </c>
      <c r="K88" s="34">
        <v>0</v>
      </c>
      <c r="L88" s="39">
        <v>0</v>
      </c>
      <c r="M88" s="39">
        <v>0</v>
      </c>
      <c r="N88" s="28"/>
      <c r="V88"/>
    </row>
    <row r="89" spans="1:23" ht="18.75" customHeight="1">
      <c r="A89" s="17" t="s">
        <v>94</v>
      </c>
      <c r="B89" s="39">
        <v>0</v>
      </c>
      <c r="C89" s="39">
        <v>0</v>
      </c>
      <c r="D89" s="39">
        <v>0</v>
      </c>
      <c r="E89" s="39">
        <v>0</v>
      </c>
      <c r="F89" s="34">
        <v>0</v>
      </c>
      <c r="G89" s="34">
        <v>0</v>
      </c>
      <c r="H89" s="39">
        <v>0</v>
      </c>
      <c r="I89" s="39">
        <v>0</v>
      </c>
      <c r="J89" s="39">
        <v>0</v>
      </c>
      <c r="K89" s="22">
        <f>(K$37+K$38+K$39)/K$7</f>
        <v>2.0684256298634036</v>
      </c>
      <c r="L89" s="39">
        <v>0</v>
      </c>
      <c r="M89" s="39">
        <v>0</v>
      </c>
      <c r="N89" s="26"/>
      <c r="W89"/>
    </row>
    <row r="90" spans="1:24" ht="18.75" customHeight="1">
      <c r="A90" s="17" t="s">
        <v>95</v>
      </c>
      <c r="B90" s="39">
        <v>0</v>
      </c>
      <c r="C90" s="39">
        <v>0</v>
      </c>
      <c r="D90" s="39">
        <v>0</v>
      </c>
      <c r="E90" s="39">
        <v>0</v>
      </c>
      <c r="F90" s="34">
        <v>0</v>
      </c>
      <c r="G90" s="34">
        <v>0</v>
      </c>
      <c r="H90" s="39">
        <v>0</v>
      </c>
      <c r="I90" s="39">
        <v>0</v>
      </c>
      <c r="J90" s="39">
        <v>0</v>
      </c>
      <c r="K90" s="39">
        <v>0</v>
      </c>
      <c r="L90" s="39">
        <f>(L$37+L$38+L$39)/L$7</f>
        <v>2.456032233467992</v>
      </c>
      <c r="M90" s="39">
        <v>0</v>
      </c>
      <c r="N90" s="57"/>
      <c r="X90"/>
    </row>
    <row r="91" spans="1:25" ht="18.75" customHeight="1">
      <c r="A91" s="33" t="s">
        <v>96</v>
      </c>
      <c r="B91" s="40">
        <v>0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4">
        <f>(M$37+M$38+M$39)/M$7</f>
        <v>2.4061422440820013</v>
      </c>
      <c r="N91" s="45"/>
      <c r="Y91"/>
    </row>
    <row r="92" spans="1:13" ht="51.75" customHeight="1">
      <c r="A92" s="70" t="s">
        <v>102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</row>
  </sheetData>
  <sheetProtection/>
  <mergeCells count="7">
    <mergeCell ref="A92:M92"/>
    <mergeCell ref="A76:N76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2016-09-09T19:17:49Z</dcterms:modified>
  <cp:category/>
  <cp:version/>
  <cp:contentType/>
  <cp:contentStatus/>
</cp:coreProperties>
</file>