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<sst xmlns="http://schemas.openxmlformats.org/spreadsheetml/2006/main" count="109" uniqueCount="107">
  <si>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</si>
  <si>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</si>
  <si>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</si>
  <si>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</si>
  <si>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</si>
  <si>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</si>
  <si>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</si>
  <si>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</si>
  <si>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</si>
  <si>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</si>
  <si>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</si>
  <si>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</si>
  <si>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</si>
  <si>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</si>
  <si>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</si>
  <si>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</si>
  <si>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</si>
  <si>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</si>
  <si>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</si>
  <si>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</si>
  <si>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</si>
  <si>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</si>
  <si>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</si>
  <si>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</si>
  <si>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</si>
  <si>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</si>
  <si>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</si>
  <si>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</si>
  <si>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</si>
  <si>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</si>
  <si>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</si>
  <si>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</si>
  <si>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</si>
  <si>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</si>
  <si>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</si>
  <si>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</si>
  <si>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</si>
  <si>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</si>
  <si>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</si>
  <si>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</si>
  <si>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</si>
  <si>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</si>
  <si>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</si>
  <si>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</si>
  <si>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</si>
  <si>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</si>
  <si>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</si>
  <si>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</si>
  <si>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</si>
  <si>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</si>
  <si>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</si>
  <si>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</si>
  <si>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</si>
  <si>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</si>
  <si>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</si>
  <si>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</si>
  <si>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</si>
  <si>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</si>
  <si>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</si>
  <si>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</si>
  <si>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</si>
  <si>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</si>
  <si>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</si>
  <si>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</si>
  <si>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</si>
  <si>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</si>
  <si>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</si>
  <si>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</si>
  <si>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</si>
  <si>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</si>
  <si>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</si>
  <si>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</si>
  <si>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</si>
  <si>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</si>
  <si>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</si>
  <si>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</si>
  <si>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</si>
  <si>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</si>
  <si>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</si>
  <si>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</si>
  <si>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</si>
  <si>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</si>
  <si>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</si>
  <si>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</si>
  <si>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</si>
  <si>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</si>
  <si>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</si>
  <si>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</si>
  <si>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</si>
  <si>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</si>
  <si>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</si>
  <si>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</si>
  <si>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</si>
  <si>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</si>
  <si>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</si>
  <si>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</si>
  <si>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</si>
  <si>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</si>
  <si>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</si>
  <si>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</si>
  <si>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</si>
  <si>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</si>
  <si>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</si>
  <si>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</si>
  <si>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</si>
  <si>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</si>
  <si>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01/02/16 - VENCIMENTO 10/02/16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</si>
</sst>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64" sqref="D64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449768</v>
      </c>
      <c r="C7" s="10">
        <f>C8+C20+C24</f>
        <v>329784</v>
      </c>
      <c r="D7" s="10">
        <f>D8+D20+D24</f>
        <v>341335</v>
      </c>
      <c r="E7" s="10">
        <f>E8+E20+E24</f>
        <v>57479</v>
      </c>
      <c r="F7" s="10">
        <f aca="true" t="shared" si="0" ref="F7:M7">F8+F20+F24</f>
        <v>268983</v>
      </c>
      <c r="G7" s="10">
        <f t="shared" si="0"/>
        <v>408100</v>
      </c>
      <c r="H7" s="10">
        <f t="shared" si="0"/>
        <v>431862</v>
      </c>
      <c r="I7" s="10">
        <f t="shared" si="0"/>
        <v>380396</v>
      </c>
      <c r="J7" s="10">
        <f t="shared" si="0"/>
        <v>276592</v>
      </c>
      <c r="K7" s="10">
        <f t="shared" si="0"/>
        <v>334686</v>
      </c>
      <c r="L7" s="10">
        <f t="shared" si="0"/>
        <v>131126</v>
      </c>
      <c r="M7" s="10">
        <f t="shared" si="0"/>
        <v>81389</v>
      </c>
      <c r="N7" s="10">
        <f>+N8+N20+N24</f>
        <v>3491500</v>
      </c>
    </row>
    <row r="8" spans="1:14" ht="18.75" customHeight="1">
      <c r="A8" s="11" t="s">
        <v>27</v>
      </c>
      <c r="B8" s="12">
        <f>+B9+B12+B16</f>
        <v>237681</v>
      </c>
      <c r="C8" s="12">
        <f>+C9+C12+C16</f>
        <v>185643</v>
      </c>
      <c r="D8" s="12">
        <f>+D9+D12+D16</f>
        <v>210065</v>
      </c>
      <c r="E8" s="12">
        <f>+E9+E12+E16</f>
        <v>32663</v>
      </c>
      <c r="F8" s="12">
        <f aca="true" t="shared" si="1" ref="F8:M8">+F9+F12+F16</f>
        <v>153733</v>
      </c>
      <c r="G8" s="12">
        <f t="shared" si="1"/>
        <v>237916</v>
      </c>
      <c r="H8" s="12">
        <f t="shared" si="1"/>
        <v>237419</v>
      </c>
      <c r="I8" s="12">
        <f t="shared" si="1"/>
        <v>218091</v>
      </c>
      <c r="J8" s="12">
        <f t="shared" si="1"/>
        <v>158337</v>
      </c>
      <c r="K8" s="12">
        <f t="shared" si="1"/>
        <v>179074</v>
      </c>
      <c r="L8" s="12">
        <f t="shared" si="1"/>
        <v>77356</v>
      </c>
      <c r="M8" s="12">
        <f t="shared" si="1"/>
        <v>50059</v>
      </c>
      <c r="N8" s="12">
        <f>SUM(B8:M8)</f>
        <v>1978037</v>
      </c>
    </row>
    <row r="9" spans="1:14" ht="18.75" customHeight="1">
      <c r="A9" s="13" t="s">
        <v>4</v>
      </c>
      <c r="B9" s="14">
        <v>27110</v>
      </c>
      <c r="C9" s="14">
        <v>27220</v>
      </c>
      <c r="D9" s="14">
        <v>18970</v>
      </c>
      <c r="E9" s="14">
        <v>3609</v>
      </c>
      <c r="F9" s="14">
        <v>15993</v>
      </c>
      <c r="G9" s="14">
        <v>26635</v>
      </c>
      <c r="H9" s="14">
        <v>35499</v>
      </c>
      <c r="I9" s="14">
        <v>17967</v>
      </c>
      <c r="J9" s="14">
        <v>23188</v>
      </c>
      <c r="K9" s="14">
        <v>18966</v>
      </c>
      <c r="L9" s="14">
        <v>11100</v>
      </c>
      <c r="M9" s="14">
        <v>7708</v>
      </c>
      <c r="N9" s="12">
        <f aca="true" t="shared" si="2" ref="N9:N19">SUM(B9:M9)</f>
        <v>233965</v>
      </c>
    </row>
    <row r="10" spans="1:14" ht="18.75" customHeight="1">
      <c r="A10" s="15" t="s">
        <v>5</v>
      </c>
      <c r="B10" s="14">
        <f>+B9-B11</f>
        <v>27110</v>
      </c>
      <c r="C10" s="14">
        <f>+C9-C11</f>
        <v>27220</v>
      </c>
      <c r="D10" s="14">
        <f>+D9-D11</f>
        <v>18970</v>
      </c>
      <c r="E10" s="14">
        <f>+E9-E11</f>
        <v>3609</v>
      </c>
      <c r="F10" s="14">
        <f aca="true" t="shared" si="3" ref="F10:M10">+F9-F11</f>
        <v>15993</v>
      </c>
      <c r="G10" s="14">
        <f t="shared" si="3"/>
        <v>26635</v>
      </c>
      <c r="H10" s="14">
        <f t="shared" si="3"/>
        <v>35499</v>
      </c>
      <c r="I10" s="14">
        <f t="shared" si="3"/>
        <v>17967</v>
      </c>
      <c r="J10" s="14">
        <f t="shared" si="3"/>
        <v>23188</v>
      </c>
      <c r="K10" s="14">
        <f t="shared" si="3"/>
        <v>18966</v>
      </c>
      <c r="L10" s="14">
        <f t="shared" si="3"/>
        <v>11100</v>
      </c>
      <c r="M10" s="14">
        <f t="shared" si="3"/>
        <v>7708</v>
      </c>
      <c r="N10" s="12">
        <f t="shared" si="2"/>
        <v>233965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192475</v>
      </c>
      <c r="C12" s="14">
        <f>C13+C14+C15</f>
        <v>146282</v>
      </c>
      <c r="D12" s="14">
        <f>D13+D14+D15</f>
        <v>176511</v>
      </c>
      <c r="E12" s="14">
        <f>E13+E14+E15</f>
        <v>26795</v>
      </c>
      <c r="F12" s="14">
        <f aca="true" t="shared" si="4" ref="F12:M12">F13+F14+F15</f>
        <v>125987</v>
      </c>
      <c r="G12" s="14">
        <f t="shared" si="4"/>
        <v>193691</v>
      </c>
      <c r="H12" s="14">
        <f t="shared" si="4"/>
        <v>185550</v>
      </c>
      <c r="I12" s="14">
        <f t="shared" si="4"/>
        <v>184235</v>
      </c>
      <c r="J12" s="14">
        <f t="shared" si="4"/>
        <v>124005</v>
      </c>
      <c r="K12" s="14">
        <f t="shared" si="4"/>
        <v>145622</v>
      </c>
      <c r="L12" s="14">
        <f t="shared" si="4"/>
        <v>61457</v>
      </c>
      <c r="M12" s="14">
        <f t="shared" si="4"/>
        <v>39763</v>
      </c>
      <c r="N12" s="12">
        <f t="shared" si="2"/>
        <v>1602373</v>
      </c>
    </row>
    <row r="13" spans="1:14" ht="18.75" customHeight="1">
      <c r="A13" s="15" t="s">
        <v>7</v>
      </c>
      <c r="B13" s="14">
        <v>99602</v>
      </c>
      <c r="C13" s="14">
        <v>77384</v>
      </c>
      <c r="D13" s="14">
        <v>88107</v>
      </c>
      <c r="E13" s="14">
        <v>13970</v>
      </c>
      <c r="F13" s="14">
        <v>63831</v>
      </c>
      <c r="G13" s="14">
        <v>99986</v>
      </c>
      <c r="H13" s="14">
        <v>100739</v>
      </c>
      <c r="I13" s="14">
        <v>98451</v>
      </c>
      <c r="J13" s="14">
        <v>64212</v>
      </c>
      <c r="K13" s="14">
        <v>75673</v>
      </c>
      <c r="L13" s="14">
        <v>31891</v>
      </c>
      <c r="M13" s="14">
        <v>19514</v>
      </c>
      <c r="N13" s="12">
        <f t="shared" si="2"/>
        <v>833360</v>
      </c>
    </row>
    <row r="14" spans="1:14" ht="18.75" customHeight="1">
      <c r="A14" s="15" t="s">
        <v>8</v>
      </c>
      <c r="B14" s="14">
        <v>91393</v>
      </c>
      <c r="C14" s="14">
        <v>67345</v>
      </c>
      <c r="D14" s="14">
        <v>87370</v>
      </c>
      <c r="E14" s="14">
        <v>12507</v>
      </c>
      <c r="F14" s="14">
        <v>60973</v>
      </c>
      <c r="G14" s="14">
        <v>91499</v>
      </c>
      <c r="H14" s="14">
        <v>83109</v>
      </c>
      <c r="I14" s="14">
        <v>84799</v>
      </c>
      <c r="J14" s="14">
        <v>58810</v>
      </c>
      <c r="K14" s="14">
        <v>68961</v>
      </c>
      <c r="L14" s="14">
        <v>29089</v>
      </c>
      <c r="M14" s="14">
        <v>20006</v>
      </c>
      <c r="N14" s="12">
        <f t="shared" si="2"/>
        <v>755861</v>
      </c>
    </row>
    <row r="15" spans="1:14" ht="18.75" customHeight="1">
      <c r="A15" s="15" t="s">
        <v>9</v>
      </c>
      <c r="B15" s="14">
        <v>1480</v>
      </c>
      <c r="C15" s="14">
        <v>1553</v>
      </c>
      <c r="D15" s="14">
        <v>1034</v>
      </c>
      <c r="E15" s="14">
        <v>318</v>
      </c>
      <c r="F15" s="14">
        <v>1183</v>
      </c>
      <c r="G15" s="14">
        <v>2206</v>
      </c>
      <c r="H15" s="14">
        <v>1702</v>
      </c>
      <c r="I15" s="14">
        <v>985</v>
      </c>
      <c r="J15" s="14">
        <v>983</v>
      </c>
      <c r="K15" s="14">
        <v>988</v>
      </c>
      <c r="L15" s="14">
        <v>477</v>
      </c>
      <c r="M15" s="14">
        <v>243</v>
      </c>
      <c r="N15" s="12">
        <f t="shared" si="2"/>
        <v>13152</v>
      </c>
    </row>
    <row r="16" spans="1:14" ht="18.75" customHeight="1">
      <c r="A16" s="16" t="s">
        <v>26</v>
      </c>
      <c r="B16" s="14">
        <f>B17+B18+B19</f>
        <v>18096</v>
      </c>
      <c r="C16" s="14">
        <f>C17+C18+C19</f>
        <v>12141</v>
      </c>
      <c r="D16" s="14">
        <f>D17+D18+D19</f>
        <v>14584</v>
      </c>
      <c r="E16" s="14">
        <f>E17+E18+E19</f>
        <v>2259</v>
      </c>
      <c r="F16" s="14">
        <f aca="true" t="shared" si="5" ref="F16:M16">F17+F18+F19</f>
        <v>11753</v>
      </c>
      <c r="G16" s="14">
        <f t="shared" si="5"/>
        <v>17590</v>
      </c>
      <c r="H16" s="14">
        <f t="shared" si="5"/>
        <v>16370</v>
      </c>
      <c r="I16" s="14">
        <f t="shared" si="5"/>
        <v>15889</v>
      </c>
      <c r="J16" s="14">
        <f t="shared" si="5"/>
        <v>11144</v>
      </c>
      <c r="K16" s="14">
        <f t="shared" si="5"/>
        <v>14486</v>
      </c>
      <c r="L16" s="14">
        <f t="shared" si="5"/>
        <v>4799</v>
      </c>
      <c r="M16" s="14">
        <f t="shared" si="5"/>
        <v>2588</v>
      </c>
      <c r="N16" s="12">
        <f t="shared" si="2"/>
        <v>141699</v>
      </c>
    </row>
    <row r="17" spans="1:14" ht="18.75" customHeight="1">
      <c r="A17" s="15" t="s">
        <v>23</v>
      </c>
      <c r="B17" s="14">
        <v>10923</v>
      </c>
      <c r="C17" s="14">
        <v>8239</v>
      </c>
      <c r="D17" s="14">
        <v>7545</v>
      </c>
      <c r="E17" s="14">
        <v>1318</v>
      </c>
      <c r="F17" s="14">
        <v>6562</v>
      </c>
      <c r="G17" s="14">
        <v>10854</v>
      </c>
      <c r="H17" s="14">
        <v>10113</v>
      </c>
      <c r="I17" s="14">
        <v>9942</v>
      </c>
      <c r="J17" s="14">
        <v>6926</v>
      </c>
      <c r="K17" s="14">
        <v>8783</v>
      </c>
      <c r="L17" s="14">
        <v>2926</v>
      </c>
      <c r="M17" s="14">
        <v>1498</v>
      </c>
      <c r="N17" s="12">
        <f t="shared" si="2"/>
        <v>85629</v>
      </c>
    </row>
    <row r="18" spans="1:14" ht="18.75" customHeight="1">
      <c r="A18" s="15" t="s">
        <v>24</v>
      </c>
      <c r="B18" s="14">
        <v>4634</v>
      </c>
      <c r="C18" s="14">
        <v>1975</v>
      </c>
      <c r="D18" s="14">
        <v>4169</v>
      </c>
      <c r="E18" s="14">
        <v>490</v>
      </c>
      <c r="F18" s="14">
        <v>2774</v>
      </c>
      <c r="G18" s="14">
        <v>3693</v>
      </c>
      <c r="H18" s="14">
        <v>3979</v>
      </c>
      <c r="I18" s="14">
        <v>4175</v>
      </c>
      <c r="J18" s="14">
        <v>3024</v>
      </c>
      <c r="K18" s="14">
        <v>4210</v>
      </c>
      <c r="L18" s="14">
        <v>1228</v>
      </c>
      <c r="M18" s="14">
        <v>641</v>
      </c>
      <c r="N18" s="12">
        <f t="shared" si="2"/>
        <v>34992</v>
      </c>
    </row>
    <row r="19" spans="1:14" ht="18.75" customHeight="1">
      <c r="A19" s="15" t="s">
        <v>25</v>
      </c>
      <c r="B19" s="14">
        <v>2539</v>
      </c>
      <c r="C19" s="14">
        <v>1927</v>
      </c>
      <c r="D19" s="14">
        <v>2870</v>
      </c>
      <c r="E19" s="14">
        <v>451</v>
      </c>
      <c r="F19" s="14">
        <v>2417</v>
      </c>
      <c r="G19" s="14">
        <v>3043</v>
      </c>
      <c r="H19" s="14">
        <v>2278</v>
      </c>
      <c r="I19" s="14">
        <v>1772</v>
      </c>
      <c r="J19" s="14">
        <v>1194</v>
      </c>
      <c r="K19" s="14">
        <v>1493</v>
      </c>
      <c r="L19" s="14">
        <v>645</v>
      </c>
      <c r="M19" s="14">
        <v>449</v>
      </c>
      <c r="N19" s="12">
        <f t="shared" si="2"/>
        <v>21078</v>
      </c>
    </row>
    <row r="20" spans="1:14" ht="18.75" customHeight="1">
      <c r="A20" s="17" t="s">
        <v>10</v>
      </c>
      <c r="B20" s="18">
        <f>B21+B22+B23</f>
        <v>145912</v>
      </c>
      <c r="C20" s="18">
        <f>C21+C22+C23</f>
        <v>88356</v>
      </c>
      <c r="D20" s="18">
        <f>D21+D22+D23</f>
        <v>81719</v>
      </c>
      <c r="E20" s="18">
        <f>E21+E22+E23</f>
        <v>13850</v>
      </c>
      <c r="F20" s="18">
        <f aca="true" t="shared" si="6" ref="F20:M20">F21+F22+F23</f>
        <v>67163</v>
      </c>
      <c r="G20" s="18">
        <f t="shared" si="6"/>
        <v>100676</v>
      </c>
      <c r="H20" s="18">
        <f t="shared" si="6"/>
        <v>123524</v>
      </c>
      <c r="I20" s="18">
        <f t="shared" si="6"/>
        <v>114499</v>
      </c>
      <c r="J20" s="18">
        <f t="shared" si="6"/>
        <v>76836</v>
      </c>
      <c r="K20" s="18">
        <f t="shared" si="6"/>
        <v>115876</v>
      </c>
      <c r="L20" s="18">
        <f t="shared" si="6"/>
        <v>40987</v>
      </c>
      <c r="M20" s="18">
        <f t="shared" si="6"/>
        <v>24517</v>
      </c>
      <c r="N20" s="12">
        <f aca="true" t="shared" si="7" ref="N20:N26">SUM(B20:M20)</f>
        <v>993915</v>
      </c>
    </row>
    <row r="21" spans="1:14" ht="18.75" customHeight="1">
      <c r="A21" s="13" t="s">
        <v>11</v>
      </c>
      <c r="B21" s="14">
        <v>82028</v>
      </c>
      <c r="C21" s="14">
        <v>52986</v>
      </c>
      <c r="D21" s="14">
        <v>47238</v>
      </c>
      <c r="E21" s="14">
        <v>8304</v>
      </c>
      <c r="F21" s="14">
        <v>39367</v>
      </c>
      <c r="G21" s="14">
        <v>59880</v>
      </c>
      <c r="H21" s="14">
        <v>75117</v>
      </c>
      <c r="I21" s="14">
        <v>69315</v>
      </c>
      <c r="J21" s="14">
        <v>44547</v>
      </c>
      <c r="K21" s="14">
        <v>65365</v>
      </c>
      <c r="L21" s="14">
        <v>23720</v>
      </c>
      <c r="M21" s="14">
        <v>13749</v>
      </c>
      <c r="N21" s="12">
        <f t="shared" si="7"/>
        <v>581616</v>
      </c>
    </row>
    <row r="22" spans="1:14" ht="18.75" customHeight="1">
      <c r="A22" s="13" t="s">
        <v>12</v>
      </c>
      <c r="B22" s="14">
        <v>63070</v>
      </c>
      <c r="C22" s="14">
        <v>34708</v>
      </c>
      <c r="D22" s="14">
        <v>34026</v>
      </c>
      <c r="E22" s="14">
        <v>5434</v>
      </c>
      <c r="F22" s="14">
        <v>27288</v>
      </c>
      <c r="G22" s="14">
        <v>39949</v>
      </c>
      <c r="H22" s="14">
        <v>47590</v>
      </c>
      <c r="I22" s="14">
        <v>44673</v>
      </c>
      <c r="J22" s="14">
        <v>31806</v>
      </c>
      <c r="K22" s="14">
        <v>49875</v>
      </c>
      <c r="L22" s="14">
        <v>17030</v>
      </c>
      <c r="M22" s="14">
        <v>10667</v>
      </c>
      <c r="N22" s="12">
        <f t="shared" si="7"/>
        <v>406116</v>
      </c>
    </row>
    <row r="23" spans="1:14" ht="18.75" customHeight="1">
      <c r="A23" s="13" t="s">
        <v>13</v>
      </c>
      <c r="B23" s="14">
        <v>814</v>
      </c>
      <c r="C23" s="14">
        <v>662</v>
      </c>
      <c r="D23" s="14">
        <v>455</v>
      </c>
      <c r="E23" s="14">
        <v>112</v>
      </c>
      <c r="F23" s="14">
        <v>508</v>
      </c>
      <c r="G23" s="14">
        <v>847</v>
      </c>
      <c r="H23" s="14">
        <v>817</v>
      </c>
      <c r="I23" s="14">
        <v>511</v>
      </c>
      <c r="J23" s="14">
        <v>483</v>
      </c>
      <c r="K23" s="14">
        <v>636</v>
      </c>
      <c r="L23" s="14">
        <v>237</v>
      </c>
      <c r="M23" s="14">
        <v>101</v>
      </c>
      <c r="N23" s="12">
        <f t="shared" si="7"/>
        <v>6183</v>
      </c>
    </row>
    <row r="24" spans="1:14" ht="18.75" customHeight="1">
      <c r="A24" s="17" t="s">
        <v>14</v>
      </c>
      <c r="B24" s="14">
        <f>B25+B26</f>
        <v>66175</v>
      </c>
      <c r="C24" s="14">
        <f>C25+C26</f>
        <v>55785</v>
      </c>
      <c r="D24" s="14">
        <f>D25+D26</f>
        <v>49551</v>
      </c>
      <c r="E24" s="14">
        <f>E25+E26</f>
        <v>10966</v>
      </c>
      <c r="F24" s="14">
        <f aca="true" t="shared" si="8" ref="F24:M24">F25+F26</f>
        <v>48087</v>
      </c>
      <c r="G24" s="14">
        <f t="shared" si="8"/>
        <v>69508</v>
      </c>
      <c r="H24" s="14">
        <f t="shared" si="8"/>
        <v>70919</v>
      </c>
      <c r="I24" s="14">
        <f t="shared" si="8"/>
        <v>47806</v>
      </c>
      <c r="J24" s="14">
        <f t="shared" si="8"/>
        <v>41419</v>
      </c>
      <c r="K24" s="14">
        <f t="shared" si="8"/>
        <v>39736</v>
      </c>
      <c r="L24" s="14">
        <f t="shared" si="8"/>
        <v>12783</v>
      </c>
      <c r="M24" s="14">
        <f t="shared" si="8"/>
        <v>6813</v>
      </c>
      <c r="N24" s="12">
        <f t="shared" si="7"/>
        <v>519548</v>
      </c>
    </row>
    <row r="25" spans="1:14" ht="18.75" customHeight="1">
      <c r="A25" s="13" t="s">
        <v>15</v>
      </c>
      <c r="B25" s="14">
        <v>42352</v>
      </c>
      <c r="C25" s="14">
        <v>35702</v>
      </c>
      <c r="D25" s="14">
        <v>31713</v>
      </c>
      <c r="E25" s="14">
        <v>7018</v>
      </c>
      <c r="F25" s="14">
        <v>30776</v>
      </c>
      <c r="G25" s="14">
        <v>44485</v>
      </c>
      <c r="H25" s="14">
        <v>45388</v>
      </c>
      <c r="I25" s="14">
        <v>30596</v>
      </c>
      <c r="J25" s="14">
        <v>26508</v>
      </c>
      <c r="K25" s="14">
        <v>25431</v>
      </c>
      <c r="L25" s="14">
        <v>8181</v>
      </c>
      <c r="M25" s="14">
        <v>4360</v>
      </c>
      <c r="N25" s="12">
        <f t="shared" si="7"/>
        <v>332510</v>
      </c>
    </row>
    <row r="26" spans="1:14" ht="18.75" customHeight="1">
      <c r="A26" s="13" t="s">
        <v>16</v>
      </c>
      <c r="B26" s="14">
        <v>23823</v>
      </c>
      <c r="C26" s="14">
        <v>20083</v>
      </c>
      <c r="D26" s="14">
        <v>17838</v>
      </c>
      <c r="E26" s="14">
        <v>3948</v>
      </c>
      <c r="F26" s="14">
        <v>17311</v>
      </c>
      <c r="G26" s="14">
        <v>25023</v>
      </c>
      <c r="H26" s="14">
        <v>25531</v>
      </c>
      <c r="I26" s="14">
        <v>17210</v>
      </c>
      <c r="J26" s="14">
        <v>14911</v>
      </c>
      <c r="K26" s="14">
        <v>14305</v>
      </c>
      <c r="L26" s="14">
        <v>4602</v>
      </c>
      <c r="M26" s="14">
        <v>2453</v>
      </c>
      <c r="N26" s="12">
        <f t="shared" si="7"/>
        <v>187038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0.9690796410593907</v>
      </c>
      <c r="C32" s="23">
        <f aca="true" t="shared" si="9" ref="C32:M32">(((+C$8+C$20)*C$29)+(C$24*C$30))/C$7</f>
        <v>0.9827968170074958</v>
      </c>
      <c r="D32" s="23">
        <f t="shared" si="9"/>
        <v>0.9849460538766901</v>
      </c>
      <c r="E32" s="23">
        <f t="shared" si="9"/>
        <v>0.969488823744324</v>
      </c>
      <c r="F32" s="23">
        <f t="shared" si="9"/>
        <v>0.9848757720748152</v>
      </c>
      <c r="G32" s="23">
        <f t="shared" si="9"/>
        <v>0.9848243989218329</v>
      </c>
      <c r="H32" s="23">
        <f t="shared" si="9"/>
        <v>0.9853847039100454</v>
      </c>
      <c r="I32" s="23">
        <f t="shared" si="9"/>
        <v>0.9879981046067782</v>
      </c>
      <c r="J32" s="23">
        <f t="shared" si="9"/>
        <v>0.9852498571903742</v>
      </c>
      <c r="K32" s="23">
        <f t="shared" si="9"/>
        <v>0.9872844230114196</v>
      </c>
      <c r="L32" s="23">
        <f t="shared" si="9"/>
        <v>0.9887305736467215</v>
      </c>
      <c r="M32" s="23">
        <f t="shared" si="9"/>
        <v>0.9827475543378098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1.825939859684104</v>
      </c>
      <c r="C35" s="26">
        <f>C32*C34</f>
        <v>1.789181605362146</v>
      </c>
      <c r="D35" s="26">
        <f>D32*D34</f>
        <v>1.6615054982845885</v>
      </c>
      <c r="E35" s="26">
        <f>E32*E34</f>
        <v>2.092156881640251</v>
      </c>
      <c r="F35" s="26">
        <f aca="true" t="shared" si="10" ref="F35:M35">F32*F34</f>
        <v>1.937743081557199</v>
      </c>
      <c r="G35" s="26">
        <f t="shared" si="10"/>
        <v>1.5365230271978438</v>
      </c>
      <c r="H35" s="26">
        <f t="shared" si="10"/>
        <v>1.7938928534682377</v>
      </c>
      <c r="I35" s="26">
        <f t="shared" si="10"/>
        <v>1.7558702315071661</v>
      </c>
      <c r="J35" s="26">
        <f t="shared" si="10"/>
        <v>1.9719775891665339</v>
      </c>
      <c r="K35" s="26">
        <f t="shared" si="10"/>
        <v>1.8893662003169536</v>
      </c>
      <c r="L35" s="26">
        <f t="shared" si="10"/>
        <v>2.2472857208416332</v>
      </c>
      <c r="M35" s="26">
        <f t="shared" si="10"/>
        <v>2.1930011675048227</v>
      </c>
      <c r="N35" s="27"/>
    </row>
    <row r="36" spans="1:14" ht="18.75" customHeight="1">
      <c r="A36" s="57" t="s">
        <v>43</v>
      </c>
      <c r="B36" s="26">
        <v>-0.006003006</v>
      </c>
      <c r="C36" s="26">
        <v>-0.0058967688</v>
      </c>
      <c r="D36" s="26">
        <v>-0.0054663893</v>
      </c>
      <c r="E36" s="26">
        <v>-0.0060898763</v>
      </c>
      <c r="F36" s="26">
        <v>-0.0062618084</v>
      </c>
      <c r="G36" s="26">
        <v>-0.0050225925</v>
      </c>
      <c r="H36" s="26">
        <v>-0.0055181516</v>
      </c>
      <c r="I36" s="26">
        <v>-0.0056199329</v>
      </c>
      <c r="J36" s="26">
        <v>-0.0062718011</v>
      </c>
      <c r="K36" s="26">
        <v>-0.006170769</v>
      </c>
      <c r="L36" s="26">
        <v>-0.0072855116</v>
      </c>
      <c r="M36" s="26">
        <v>-0.0071950755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821806.438807792</v>
      </c>
      <c r="C42" s="65">
        <f aca="true" t="shared" si="12" ref="C42:M42">C43+C44+C45+C46</f>
        <v>590594.0465408108</v>
      </c>
      <c r="D42" s="65">
        <f t="shared" si="12"/>
        <v>577345.9192652545</v>
      </c>
      <c r="E42" s="65">
        <f t="shared" si="12"/>
        <v>120551.3253999523</v>
      </c>
      <c r="F42" s="65">
        <f t="shared" si="12"/>
        <v>521697.0272976429</v>
      </c>
      <c r="G42" s="65">
        <f t="shared" si="12"/>
        <v>627667.4874001901</v>
      </c>
      <c r="H42" s="65">
        <f t="shared" si="12"/>
        <v>775228.6354982209</v>
      </c>
      <c r="I42" s="65">
        <f t="shared" si="12"/>
        <v>668334.8125889716</v>
      </c>
      <c r="J42" s="65">
        <f t="shared" si="12"/>
        <v>545817.0953328988</v>
      </c>
      <c r="K42" s="65">
        <f t="shared" si="12"/>
        <v>632881.386125746</v>
      </c>
      <c r="L42" s="65">
        <f t="shared" si="12"/>
        <v>294993.42743701837</v>
      </c>
      <c r="M42" s="65">
        <f t="shared" si="12"/>
        <v>178619.61202218052</v>
      </c>
      <c r="N42" s="65">
        <f>N43+N44+N45+N46</f>
        <v>6355537.213716678</v>
      </c>
    </row>
    <row r="43" spans="1:14" ht="18.75" customHeight="1">
      <c r="A43" s="62" t="s">
        <v>86</v>
      </c>
      <c r="B43" s="59">
        <f aca="true" t="shared" si="13" ref="B43:H43">B35*B7</f>
        <v>821249.3188104001</v>
      </c>
      <c r="C43" s="59">
        <f t="shared" si="13"/>
        <v>590043.46654275</v>
      </c>
      <c r="D43" s="59">
        <f t="shared" si="13"/>
        <v>567129.97925697</v>
      </c>
      <c r="E43" s="59">
        <f t="shared" si="13"/>
        <v>120255.0853998</v>
      </c>
      <c r="F43" s="59">
        <f t="shared" si="13"/>
        <v>521219.94730650005</v>
      </c>
      <c r="G43" s="59">
        <f t="shared" si="13"/>
        <v>627055.0473994401</v>
      </c>
      <c r="H43" s="59">
        <f t="shared" si="13"/>
        <v>774714.1554845001</v>
      </c>
      <c r="I43" s="59">
        <f>I35*I7</f>
        <v>667926.0125844</v>
      </c>
      <c r="J43" s="59">
        <f>J35*J7</f>
        <v>545433.22534275</v>
      </c>
      <c r="K43" s="59">
        <f>K35*K7</f>
        <v>632344.4161192799</v>
      </c>
      <c r="L43" s="59">
        <f>L35*L7</f>
        <v>294677.58743108</v>
      </c>
      <c r="M43" s="59">
        <f>M35*M7</f>
        <v>178486.17202205</v>
      </c>
      <c r="N43" s="61">
        <f>SUM(B43:M43)</f>
        <v>6340534.41369992</v>
      </c>
    </row>
    <row r="44" spans="1:14" ht="18.75" customHeight="1">
      <c r="A44" s="62" t="s">
        <v>87</v>
      </c>
      <c r="B44" s="59">
        <f aca="true" t="shared" si="14" ref="B44:M44">B36*B7</f>
        <v>-2699.960002608</v>
      </c>
      <c r="C44" s="59">
        <f t="shared" si="14"/>
        <v>-1944.6600019392001</v>
      </c>
      <c r="D44" s="59">
        <f t="shared" si="14"/>
        <v>-1865.8699917155</v>
      </c>
      <c r="E44" s="59">
        <f t="shared" si="14"/>
        <v>-350.0399998477</v>
      </c>
      <c r="F44" s="59">
        <f t="shared" si="14"/>
        <v>-1684.3200088572</v>
      </c>
      <c r="G44" s="59">
        <f t="shared" si="14"/>
        <v>-2049.71999925</v>
      </c>
      <c r="H44" s="59">
        <f t="shared" si="14"/>
        <v>-2383.0799862792</v>
      </c>
      <c r="I44" s="59">
        <f t="shared" si="14"/>
        <v>-2137.7999954284</v>
      </c>
      <c r="J44" s="59">
        <f t="shared" si="14"/>
        <v>-1734.7300098512</v>
      </c>
      <c r="K44" s="59">
        <f t="shared" si="14"/>
        <v>-2065.269993534</v>
      </c>
      <c r="L44" s="59">
        <f t="shared" si="14"/>
        <v>-955.3199940616</v>
      </c>
      <c r="M44" s="59">
        <f t="shared" si="14"/>
        <v>-585.5999998695</v>
      </c>
      <c r="N44" s="28">
        <f>SUM(B44:M44)</f>
        <v>-20456.3699832415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9920.41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9920.41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-103227.72</v>
      </c>
      <c r="C48" s="28">
        <f aca="true" t="shared" si="16" ref="C48:M48">+C49+C52+C60+C61</f>
        <v>-103555.84</v>
      </c>
      <c r="D48" s="28">
        <f t="shared" si="16"/>
        <v>-72184.44</v>
      </c>
      <c r="E48" s="28">
        <f t="shared" si="16"/>
        <v>-13795.52</v>
      </c>
      <c r="F48" s="28">
        <f t="shared" si="16"/>
        <v>-60794.8</v>
      </c>
      <c r="G48" s="28">
        <f t="shared" si="16"/>
        <v>-101268.64</v>
      </c>
      <c r="H48" s="28">
        <f t="shared" si="16"/>
        <v>-135007.48</v>
      </c>
      <c r="I48" s="28">
        <f t="shared" si="16"/>
        <v>-68377.32</v>
      </c>
      <c r="J48" s="28">
        <f t="shared" si="16"/>
        <v>-88319.84</v>
      </c>
      <c r="K48" s="28">
        <f t="shared" si="16"/>
        <v>-72169.24</v>
      </c>
      <c r="L48" s="28">
        <f t="shared" si="16"/>
        <v>-42265.6</v>
      </c>
      <c r="M48" s="28">
        <f t="shared" si="16"/>
        <v>-29333.2</v>
      </c>
      <c r="N48" s="28">
        <f>+N49+N52+N60+N61</f>
        <v>-890299.6400000001</v>
      </c>
    </row>
    <row r="49" spans="1:14" ht="18.75" customHeight="1">
      <c r="A49" s="17" t="s">
        <v>48</v>
      </c>
      <c r="B49" s="29">
        <f>B50+B51</f>
        <v>-103018</v>
      </c>
      <c r="C49" s="29">
        <f>C50+C51</f>
        <v>-103436</v>
      </c>
      <c r="D49" s="29">
        <f>D50+D51</f>
        <v>-72086</v>
      </c>
      <c r="E49" s="29">
        <f>E50+E51</f>
        <v>-13714.2</v>
      </c>
      <c r="F49" s="29">
        <f aca="true" t="shared" si="17" ref="F49:M49">F50+F51</f>
        <v>-60773.4</v>
      </c>
      <c r="G49" s="29">
        <f t="shared" si="17"/>
        <v>-101213</v>
      </c>
      <c r="H49" s="29">
        <f t="shared" si="17"/>
        <v>-134896.2</v>
      </c>
      <c r="I49" s="29">
        <f t="shared" si="17"/>
        <v>-68274.6</v>
      </c>
      <c r="J49" s="29">
        <f t="shared" si="17"/>
        <v>-88114.4</v>
      </c>
      <c r="K49" s="29">
        <f t="shared" si="17"/>
        <v>-72070.8</v>
      </c>
      <c r="L49" s="29">
        <f t="shared" si="17"/>
        <v>-42180</v>
      </c>
      <c r="M49" s="29">
        <f t="shared" si="17"/>
        <v>-29290.4</v>
      </c>
      <c r="N49" s="28">
        <f aca="true" t="shared" si="18" ref="N49:N61">SUM(B49:M49)</f>
        <v>-889067.0000000001</v>
      </c>
    </row>
    <row r="50" spans="1:14" ht="18.75" customHeight="1">
      <c r="A50" s="13" t="s">
        <v>49</v>
      </c>
      <c r="B50" s="20">
        <f>ROUND(-B9*$D$3,2)</f>
        <v>-103018</v>
      </c>
      <c r="C50" s="20">
        <f>ROUND(-C9*$D$3,2)</f>
        <v>-103436</v>
      </c>
      <c r="D50" s="20">
        <f>ROUND(-D9*$D$3,2)</f>
        <v>-72086</v>
      </c>
      <c r="E50" s="20">
        <f>ROUND(-E9*$D$3,2)</f>
        <v>-13714.2</v>
      </c>
      <c r="F50" s="20">
        <f aca="true" t="shared" si="19" ref="F50:M50">ROUND(-F9*$D$3,2)</f>
        <v>-60773.4</v>
      </c>
      <c r="G50" s="20">
        <f t="shared" si="19"/>
        <v>-101213</v>
      </c>
      <c r="H50" s="20">
        <f t="shared" si="19"/>
        <v>-134896.2</v>
      </c>
      <c r="I50" s="20">
        <f t="shared" si="19"/>
        <v>-68274.6</v>
      </c>
      <c r="J50" s="20">
        <f t="shared" si="19"/>
        <v>-88114.4</v>
      </c>
      <c r="K50" s="20">
        <f t="shared" si="19"/>
        <v>-72070.8</v>
      </c>
      <c r="L50" s="20">
        <f t="shared" si="19"/>
        <v>-42180</v>
      </c>
      <c r="M50" s="20">
        <f t="shared" si="19"/>
        <v>-29290.4</v>
      </c>
      <c r="N50" s="50">
        <f t="shared" si="18"/>
        <v>-889067.0000000001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718578.7188077921</v>
      </c>
      <c r="C63" s="32">
        <f t="shared" si="22"/>
        <v>487038.2065408109</v>
      </c>
      <c r="D63" s="32">
        <f t="shared" si="22"/>
        <v>505161.4792652545</v>
      </c>
      <c r="E63" s="32">
        <f t="shared" si="22"/>
        <v>106755.8053999523</v>
      </c>
      <c r="F63" s="32">
        <f t="shared" si="22"/>
        <v>460902.2272976429</v>
      </c>
      <c r="G63" s="32">
        <f t="shared" si="22"/>
        <v>526398.8474001901</v>
      </c>
      <c r="H63" s="32">
        <f t="shared" si="22"/>
        <v>640221.1554982209</v>
      </c>
      <c r="I63" s="32">
        <f t="shared" si="22"/>
        <v>599957.4925889715</v>
      </c>
      <c r="J63" s="32">
        <f t="shared" si="22"/>
        <v>457497.2553328988</v>
      </c>
      <c r="K63" s="32">
        <f t="shared" si="22"/>
        <v>560712.146125746</v>
      </c>
      <c r="L63" s="32">
        <f t="shared" si="22"/>
        <v>252727.82743701836</v>
      </c>
      <c r="M63" s="32">
        <f t="shared" si="22"/>
        <v>149286.4120221805</v>
      </c>
      <c r="N63" s="32">
        <f>SUM(B63:M63)</f>
        <v>5465237.573716678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718578.72</v>
      </c>
      <c r="C66" s="39">
        <f aca="true" t="shared" si="23" ref="C66:M66">SUM(C67:C80)</f>
        <v>487038.2</v>
      </c>
      <c r="D66" s="39">
        <f t="shared" si="23"/>
        <v>505161.48</v>
      </c>
      <c r="E66" s="39">
        <f t="shared" si="23"/>
        <v>106755.81</v>
      </c>
      <c r="F66" s="39">
        <f t="shared" si="23"/>
        <v>460902.23</v>
      </c>
      <c r="G66" s="39">
        <f t="shared" si="23"/>
        <v>526398.85</v>
      </c>
      <c r="H66" s="39">
        <f t="shared" si="23"/>
        <v>640221.16</v>
      </c>
      <c r="I66" s="39">
        <f t="shared" si="23"/>
        <v>599957.49</v>
      </c>
      <c r="J66" s="39">
        <f t="shared" si="23"/>
        <v>457497.26</v>
      </c>
      <c r="K66" s="39">
        <f t="shared" si="23"/>
        <v>560712.15</v>
      </c>
      <c r="L66" s="39">
        <f t="shared" si="23"/>
        <v>252727.83</v>
      </c>
      <c r="M66" s="39">
        <f t="shared" si="23"/>
        <v>149286.41</v>
      </c>
      <c r="N66" s="32">
        <f>SUM(N67:N80)</f>
        <v>5465237.590000001</v>
      </c>
    </row>
    <row r="67" spans="1:14" ht="18.75" customHeight="1">
      <c r="A67" s="17" t="s">
        <v>91</v>
      </c>
      <c r="B67" s="39">
        <v>146061.93</v>
      </c>
      <c r="C67" s="39">
        <v>145578.12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291640.05</v>
      </c>
    </row>
    <row r="68" spans="1:14" ht="18.75" customHeight="1">
      <c r="A68" s="17" t="s">
        <v>92</v>
      </c>
      <c r="B68" s="39">
        <v>572516.79</v>
      </c>
      <c r="C68" s="39">
        <v>341460.08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913976.8700000001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495241.07+D46</f>
        <v>505161.48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2">
        <f t="shared" si="24"/>
        <v>505161.48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106755.81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106755.81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460902.23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460902.23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526398.85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526398.85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491718.65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491718.65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148502.51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148502.51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599957.49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599957.49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457497.26</v>
      </c>
      <c r="K76" s="38">
        <v>0</v>
      </c>
      <c r="L76" s="38">
        <v>0</v>
      </c>
      <c r="M76" s="38">
        <v>0</v>
      </c>
      <c r="N76" s="32">
        <f t="shared" si="24"/>
        <v>457497.26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560712.15</v>
      </c>
      <c r="L77" s="38">
        <v>0</v>
      </c>
      <c r="M77" s="66"/>
      <c r="N77" s="29">
        <f t="shared" si="24"/>
        <v>560712.15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252727.83</v>
      </c>
      <c r="M78" s="38">
        <v>0</v>
      </c>
      <c r="N78" s="32">
        <f t="shared" si="24"/>
        <v>252727.83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149286.41</v>
      </c>
      <c r="N79" s="29">
        <f t="shared" si="24"/>
        <v>149286.41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2.03334311611175</v>
      </c>
      <c r="C84" s="48">
        <v>2.0346610151355544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1.7818957970864784</v>
      </c>
      <c r="C85" s="48">
        <v>1.704557631060433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1.6623713046281643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2.097310763930345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1.93951672521179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1.5380237378098263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1.8050407980195504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1.7638966403491425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1.756944901074069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1.973365445612667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1.8909705996837214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2.249694396511892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2.1946407011043325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2016-02-05T17:09:04Z</dcterms:modified>
  <cp:category/>
  <cp:version/>
  <cp:contentType/>
  <cp:contentStatus/>
</cp:coreProperties>
</file>