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<sst xmlns="http://schemas.openxmlformats.org/spreadsheetml/2006/main" count="109" uniqueCount="107">
  <si>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</si>
  <si>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</si>
  <si>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</si>
  <si>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</si>
  <si>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</si>
  <si>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</si>
  <si>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</si>
  <si>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</si>
  <si>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</si>
  <si>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</si>
  <si>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</si>
  <si>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</si>
  <si>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</si>
  <si>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</si>
  <si>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</si>
  <si>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</si>
  <si>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</si>
  <si>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</si>
  <si>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</si>
  <si>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</si>
  <si>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</si>
  <si>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</si>
  <si>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</si>
  <si>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</si>
  <si>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</si>
  <si>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</si>
  <si>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</si>
  <si>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</si>
  <si>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</si>
  <si>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</si>
  <si>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</si>
  <si>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</si>
  <si>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</si>
  <si>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</si>
  <si>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</si>
  <si>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</si>
  <si>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</si>
  <si>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</si>
  <si>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</si>
  <si>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</si>
  <si>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</si>
  <si>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</si>
  <si>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</si>
  <si>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</si>
  <si>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</si>
  <si>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</si>
  <si>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</si>
  <si>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</si>
  <si>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</si>
  <si>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</si>
  <si>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</si>
  <si>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</si>
  <si>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</si>
  <si>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</si>
  <si>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</si>
  <si>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</si>
  <si>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</si>
  <si>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</si>
  <si>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</si>
  <si>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</si>
  <si>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</si>
  <si>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</si>
  <si>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</si>
  <si>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</si>
  <si>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</si>
  <si>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</si>
  <si>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</si>
  <si>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</si>
  <si>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</si>
  <si>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</si>
  <si>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</si>
  <si>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</si>
  <si>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</si>
  <si>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</si>
  <si>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</si>
  <si>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</si>
  <si>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</si>
  <si>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</si>
  <si>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</si>
  <si>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</si>
  <si>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</si>
  <si>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</si>
  <si>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</si>
  <si>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</si>
  <si>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</si>
  <si>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</si>
  <si>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</si>
  <si>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</si>
  <si>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</si>
  <si>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</si>
  <si>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</si>
  <si>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</si>
  <si>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</si>
  <si>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</si>
  <si>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</si>
  <si>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</si>
  <si>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</si>
  <si>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</si>
  <si>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</si>
  <si>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</si>
  <si>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</si>
  <si>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</si>
  <si>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</si>
  <si>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03/02/16 - VENCIMENTO 12/02/16</t>
  </si>
  <si>
    <t>7.3. Revisão de Remuneração pelo Transporte Coletivo (1)</t>
  </si>
  <si>
    <t>10. Tarifa de Remuneração por Passageiro (2)</t>
  </si>
  <si>
    <t>Nota:  (1) Revisões, período de 11/01 a 02/02/16,  de fatores de integração e de gratuidade e tarifa de remuneração
             (2) Tarifa de remuneração de cada empresa considerando o reequilibrio interno estabelecido e informado pelo consórcio e a instalação de validadores.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</si>
</sst>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02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02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402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1</v>
      </c>
      <c r="B4" s="78" t="s">
        <v>96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2</v>
      </c>
    </row>
    <row r="5" spans="1:14" ht="42" customHeight="1">
      <c r="A5" s="78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8"/>
    </row>
    <row r="6" spans="1:14" ht="20.25" customHeight="1">
      <c r="A6" s="78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8"/>
    </row>
    <row r="7" spans="1:25" ht="18.75" customHeight="1">
      <c r="A7" s="9" t="s">
        <v>3</v>
      </c>
      <c r="B7" s="10">
        <f>B8+B20+B24</f>
        <v>477088</v>
      </c>
      <c r="C7" s="10">
        <f>C8+C20+C24</f>
        <v>351638</v>
      </c>
      <c r="D7" s="10">
        <f>D8+D20+D24</f>
        <v>354542</v>
      </c>
      <c r="E7" s="10">
        <f>E8+E20+E24</f>
        <v>60577</v>
      </c>
      <c r="F7" s="10">
        <f aca="true" t="shared" si="0" ref="F7:M7">F8+F20+F24</f>
        <v>296458</v>
      </c>
      <c r="G7" s="10">
        <f t="shared" si="0"/>
        <v>475046</v>
      </c>
      <c r="H7" s="10">
        <f t="shared" si="0"/>
        <v>450623</v>
      </c>
      <c r="I7" s="10">
        <f t="shared" si="0"/>
        <v>400337</v>
      </c>
      <c r="J7" s="10">
        <f t="shared" si="0"/>
        <v>289024</v>
      </c>
      <c r="K7" s="10">
        <f t="shared" si="0"/>
        <v>351694</v>
      </c>
      <c r="L7" s="10">
        <f t="shared" si="0"/>
        <v>137630</v>
      </c>
      <c r="M7" s="10">
        <f t="shared" si="0"/>
        <v>85315</v>
      </c>
      <c r="N7" s="10">
        <f>+N8+N20+N24</f>
        <v>3729972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250935</v>
      </c>
      <c r="C8" s="12">
        <f>+C9+C12+C16</f>
        <v>197399</v>
      </c>
      <c r="D8" s="12">
        <f>+D9+D12+D16</f>
        <v>216763</v>
      </c>
      <c r="E8" s="12">
        <f>+E9+E12+E16</f>
        <v>34367</v>
      </c>
      <c r="F8" s="12">
        <f aca="true" t="shared" si="1" ref="F8:M8">+F9+F12+F16</f>
        <v>168563</v>
      </c>
      <c r="G8" s="12">
        <f t="shared" si="1"/>
        <v>273765</v>
      </c>
      <c r="H8" s="12">
        <f t="shared" si="1"/>
        <v>248405</v>
      </c>
      <c r="I8" s="12">
        <f t="shared" si="1"/>
        <v>226645</v>
      </c>
      <c r="J8" s="12">
        <f t="shared" si="1"/>
        <v>164018</v>
      </c>
      <c r="K8" s="12">
        <f t="shared" si="1"/>
        <v>187027</v>
      </c>
      <c r="L8" s="12">
        <f t="shared" si="1"/>
        <v>81032</v>
      </c>
      <c r="M8" s="12">
        <f t="shared" si="1"/>
        <v>52771</v>
      </c>
      <c r="N8" s="12">
        <f>SUM(B8:M8)</f>
        <v>2101690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24093</v>
      </c>
      <c r="C9" s="14">
        <v>24295</v>
      </c>
      <c r="D9" s="14">
        <v>15673</v>
      </c>
      <c r="E9" s="14">
        <v>3135</v>
      </c>
      <c r="F9" s="14">
        <v>14055</v>
      </c>
      <c r="G9" s="14">
        <v>25701</v>
      </c>
      <c r="H9" s="14">
        <v>32836</v>
      </c>
      <c r="I9" s="14">
        <v>15346</v>
      </c>
      <c r="J9" s="14">
        <v>20135</v>
      </c>
      <c r="K9" s="14">
        <v>16585</v>
      </c>
      <c r="L9" s="14">
        <v>10462</v>
      </c>
      <c r="M9" s="14">
        <v>7478</v>
      </c>
      <c r="N9" s="12">
        <f aca="true" t="shared" si="2" ref="N9:N19">SUM(B9:M9)</f>
        <v>209794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24093</v>
      </c>
      <c r="C10" s="14">
        <f>+C9-C11</f>
        <v>24295</v>
      </c>
      <c r="D10" s="14">
        <f>+D9-D11</f>
        <v>15447</v>
      </c>
      <c r="E10" s="14">
        <f>+E9-E11</f>
        <v>3135</v>
      </c>
      <c r="F10" s="14">
        <f aca="true" t="shared" si="3" ref="F10:M10">+F9-F11</f>
        <v>14055</v>
      </c>
      <c r="G10" s="14">
        <f t="shared" si="3"/>
        <v>25701</v>
      </c>
      <c r="H10" s="14">
        <f t="shared" si="3"/>
        <v>32836</v>
      </c>
      <c r="I10" s="14">
        <f t="shared" si="3"/>
        <v>15346</v>
      </c>
      <c r="J10" s="14">
        <f t="shared" si="3"/>
        <v>20135</v>
      </c>
      <c r="K10" s="14">
        <f t="shared" si="3"/>
        <v>16585</v>
      </c>
      <c r="L10" s="14">
        <f t="shared" si="3"/>
        <v>10462</v>
      </c>
      <c r="M10" s="14">
        <f t="shared" si="3"/>
        <v>7478</v>
      </c>
      <c r="N10" s="12">
        <f t="shared" si="2"/>
        <v>209568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226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226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204176</v>
      </c>
      <c r="C12" s="14">
        <f>C13+C14+C15</f>
        <v>157389</v>
      </c>
      <c r="D12" s="14">
        <f>D13+D14+D15</f>
        <v>182637</v>
      </c>
      <c r="E12" s="14">
        <f>E13+E14+E15</f>
        <v>28211</v>
      </c>
      <c r="F12" s="14">
        <f aca="true" t="shared" si="4" ref="F12:M12">F13+F14+F15</f>
        <v>138315</v>
      </c>
      <c r="G12" s="14">
        <f t="shared" si="4"/>
        <v>223146</v>
      </c>
      <c r="H12" s="14">
        <f t="shared" si="4"/>
        <v>195372</v>
      </c>
      <c r="I12" s="14">
        <f t="shared" si="4"/>
        <v>192186</v>
      </c>
      <c r="J12" s="14">
        <f t="shared" si="4"/>
        <v>130772</v>
      </c>
      <c r="K12" s="14">
        <f t="shared" si="4"/>
        <v>153052</v>
      </c>
      <c r="L12" s="14">
        <f t="shared" si="4"/>
        <v>64866</v>
      </c>
      <c r="M12" s="14">
        <f t="shared" si="4"/>
        <v>42060</v>
      </c>
      <c r="N12" s="12">
        <f t="shared" si="2"/>
        <v>1712182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105124</v>
      </c>
      <c r="C13" s="14">
        <v>82919</v>
      </c>
      <c r="D13" s="14">
        <v>91049</v>
      </c>
      <c r="E13" s="14">
        <v>14789</v>
      </c>
      <c r="F13" s="14">
        <v>70219</v>
      </c>
      <c r="G13" s="14">
        <v>115734</v>
      </c>
      <c r="H13" s="14">
        <v>105765</v>
      </c>
      <c r="I13" s="14">
        <v>102409</v>
      </c>
      <c r="J13" s="14">
        <v>67501</v>
      </c>
      <c r="K13" s="14">
        <v>78858</v>
      </c>
      <c r="L13" s="14">
        <v>33321</v>
      </c>
      <c r="M13" s="14">
        <v>20334</v>
      </c>
      <c r="N13" s="12">
        <f t="shared" si="2"/>
        <v>888022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97190</v>
      </c>
      <c r="C14" s="14">
        <v>72418</v>
      </c>
      <c r="D14" s="14">
        <v>90197</v>
      </c>
      <c r="E14" s="14">
        <v>13024</v>
      </c>
      <c r="F14" s="14">
        <v>66475</v>
      </c>
      <c r="G14" s="14">
        <v>104155</v>
      </c>
      <c r="H14" s="14">
        <v>87379</v>
      </c>
      <c r="I14" s="14">
        <v>88579</v>
      </c>
      <c r="J14" s="14">
        <v>62023</v>
      </c>
      <c r="K14" s="14">
        <v>72994</v>
      </c>
      <c r="L14" s="14">
        <v>30919</v>
      </c>
      <c r="M14" s="14">
        <v>21421</v>
      </c>
      <c r="N14" s="12">
        <f t="shared" si="2"/>
        <v>806774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1862</v>
      </c>
      <c r="C15" s="14">
        <v>2052</v>
      </c>
      <c r="D15" s="14">
        <v>1391</v>
      </c>
      <c r="E15" s="14">
        <v>398</v>
      </c>
      <c r="F15" s="14">
        <v>1621</v>
      </c>
      <c r="G15" s="14">
        <v>3257</v>
      </c>
      <c r="H15" s="14">
        <v>2228</v>
      </c>
      <c r="I15" s="14">
        <v>1198</v>
      </c>
      <c r="J15" s="14">
        <v>1248</v>
      </c>
      <c r="K15" s="14">
        <v>1200</v>
      </c>
      <c r="L15" s="14">
        <v>626</v>
      </c>
      <c r="M15" s="14">
        <v>305</v>
      </c>
      <c r="N15" s="12">
        <f t="shared" si="2"/>
        <v>17386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22666</v>
      </c>
      <c r="C16" s="14">
        <f>C17+C18+C19</f>
        <v>15715</v>
      </c>
      <c r="D16" s="14">
        <f>D17+D18+D19</f>
        <v>18453</v>
      </c>
      <c r="E16" s="14">
        <f>E17+E18+E19</f>
        <v>3021</v>
      </c>
      <c r="F16" s="14">
        <f aca="true" t="shared" si="5" ref="F16:M16">F17+F18+F19</f>
        <v>16193</v>
      </c>
      <c r="G16" s="14">
        <f t="shared" si="5"/>
        <v>24918</v>
      </c>
      <c r="H16" s="14">
        <f t="shared" si="5"/>
        <v>20197</v>
      </c>
      <c r="I16" s="14">
        <f t="shared" si="5"/>
        <v>19113</v>
      </c>
      <c r="J16" s="14">
        <f t="shared" si="5"/>
        <v>13111</v>
      </c>
      <c r="K16" s="14">
        <f t="shared" si="5"/>
        <v>17390</v>
      </c>
      <c r="L16" s="14">
        <f t="shared" si="5"/>
        <v>5704</v>
      </c>
      <c r="M16" s="14">
        <f t="shared" si="5"/>
        <v>3233</v>
      </c>
      <c r="N16" s="12">
        <f t="shared" si="2"/>
        <v>179714</v>
      </c>
    </row>
    <row r="17" spans="1:25" ht="18.75" customHeight="1">
      <c r="A17" s="15" t="s">
        <v>23</v>
      </c>
      <c r="B17" s="14">
        <v>11810</v>
      </c>
      <c r="C17" s="14">
        <v>8815</v>
      </c>
      <c r="D17" s="14">
        <v>7931</v>
      </c>
      <c r="E17" s="14">
        <v>1349</v>
      </c>
      <c r="F17" s="14">
        <v>7535</v>
      </c>
      <c r="G17" s="14">
        <v>12697</v>
      </c>
      <c r="H17" s="14">
        <v>10513</v>
      </c>
      <c r="I17" s="14">
        <v>10554</v>
      </c>
      <c r="J17" s="14">
        <v>7250</v>
      </c>
      <c r="K17" s="14">
        <v>9151</v>
      </c>
      <c r="L17" s="14">
        <v>3055</v>
      </c>
      <c r="M17" s="14">
        <v>1680</v>
      </c>
      <c r="N17" s="12">
        <f t="shared" si="2"/>
        <v>92340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4852</v>
      </c>
      <c r="C18" s="14">
        <v>2252</v>
      </c>
      <c r="D18" s="14">
        <v>4222</v>
      </c>
      <c r="E18" s="14">
        <v>550</v>
      </c>
      <c r="F18" s="14">
        <v>3012</v>
      </c>
      <c r="G18" s="14">
        <v>4264</v>
      </c>
      <c r="H18" s="14">
        <v>4208</v>
      </c>
      <c r="I18" s="14">
        <v>4512</v>
      </c>
      <c r="J18" s="14">
        <v>3034</v>
      </c>
      <c r="K18" s="14">
        <v>4677</v>
      </c>
      <c r="L18" s="14">
        <v>1328</v>
      </c>
      <c r="M18" s="14">
        <v>683</v>
      </c>
      <c r="N18" s="12">
        <f t="shared" si="2"/>
        <v>37594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6004</v>
      </c>
      <c r="C19" s="14">
        <v>4648</v>
      </c>
      <c r="D19" s="14">
        <v>6300</v>
      </c>
      <c r="E19" s="14">
        <v>1122</v>
      </c>
      <c r="F19" s="14">
        <v>5646</v>
      </c>
      <c r="G19" s="14">
        <v>7957</v>
      </c>
      <c r="H19" s="14">
        <v>5476</v>
      </c>
      <c r="I19" s="14">
        <v>4047</v>
      </c>
      <c r="J19" s="14">
        <v>2827</v>
      </c>
      <c r="K19" s="14">
        <v>3562</v>
      </c>
      <c r="L19" s="14">
        <v>1321</v>
      </c>
      <c r="M19" s="14">
        <v>870</v>
      </c>
      <c r="N19" s="12">
        <f t="shared" si="2"/>
        <v>49780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154351</v>
      </c>
      <c r="C20" s="18">
        <f>C21+C22+C23</f>
        <v>94710</v>
      </c>
      <c r="D20" s="18">
        <f>D21+D22+D23</f>
        <v>84885</v>
      </c>
      <c r="E20" s="18">
        <f>E21+E22+E23</f>
        <v>14269</v>
      </c>
      <c r="F20" s="18">
        <f aca="true" t="shared" si="6" ref="F20:M20">F21+F22+F23</f>
        <v>73853</v>
      </c>
      <c r="G20" s="18">
        <f t="shared" si="6"/>
        <v>118840</v>
      </c>
      <c r="H20" s="18">
        <f t="shared" si="6"/>
        <v>128301</v>
      </c>
      <c r="I20" s="18">
        <f t="shared" si="6"/>
        <v>122009</v>
      </c>
      <c r="J20" s="18">
        <f t="shared" si="6"/>
        <v>80275</v>
      </c>
      <c r="K20" s="18">
        <f t="shared" si="6"/>
        <v>121693</v>
      </c>
      <c r="L20" s="18">
        <f t="shared" si="6"/>
        <v>43059</v>
      </c>
      <c r="M20" s="18">
        <f t="shared" si="6"/>
        <v>25528</v>
      </c>
      <c r="N20" s="12">
        <f aca="true" t="shared" si="7" ref="N20:N26">SUM(B20:M20)</f>
        <v>1061773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86153</v>
      </c>
      <c r="C21" s="14">
        <v>56580</v>
      </c>
      <c r="D21" s="14">
        <v>48722</v>
      </c>
      <c r="E21" s="14">
        <v>8456</v>
      </c>
      <c r="F21" s="14">
        <v>43008</v>
      </c>
      <c r="G21" s="14">
        <v>71052</v>
      </c>
      <c r="H21" s="14">
        <v>77871</v>
      </c>
      <c r="I21" s="14">
        <v>72061</v>
      </c>
      <c r="J21" s="14">
        <v>46404</v>
      </c>
      <c r="K21" s="14">
        <v>68063</v>
      </c>
      <c r="L21" s="14">
        <v>24359</v>
      </c>
      <c r="M21" s="14">
        <v>13934</v>
      </c>
      <c r="N21" s="12">
        <f t="shared" si="7"/>
        <v>616663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67126</v>
      </c>
      <c r="C22" s="14">
        <v>37286</v>
      </c>
      <c r="D22" s="14">
        <v>35600</v>
      </c>
      <c r="E22" s="14">
        <v>5678</v>
      </c>
      <c r="F22" s="14">
        <v>30173</v>
      </c>
      <c r="G22" s="14">
        <v>46542</v>
      </c>
      <c r="H22" s="14">
        <v>49475</v>
      </c>
      <c r="I22" s="14">
        <v>49365</v>
      </c>
      <c r="J22" s="14">
        <v>33261</v>
      </c>
      <c r="K22" s="14">
        <v>52950</v>
      </c>
      <c r="L22" s="14">
        <v>18447</v>
      </c>
      <c r="M22" s="14">
        <v>11472</v>
      </c>
      <c r="N22" s="12">
        <f t="shared" si="7"/>
        <v>437375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1072</v>
      </c>
      <c r="C23" s="14">
        <v>844</v>
      </c>
      <c r="D23" s="14">
        <v>563</v>
      </c>
      <c r="E23" s="14">
        <v>135</v>
      </c>
      <c r="F23" s="14">
        <v>672</v>
      </c>
      <c r="G23" s="14">
        <v>1246</v>
      </c>
      <c r="H23" s="14">
        <v>955</v>
      </c>
      <c r="I23" s="14">
        <v>583</v>
      </c>
      <c r="J23" s="14">
        <v>610</v>
      </c>
      <c r="K23" s="14">
        <v>680</v>
      </c>
      <c r="L23" s="14">
        <v>253</v>
      </c>
      <c r="M23" s="14">
        <v>122</v>
      </c>
      <c r="N23" s="12">
        <f t="shared" si="7"/>
        <v>7735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71802</v>
      </c>
      <c r="C24" s="14">
        <f>C25+C26</f>
        <v>59529</v>
      </c>
      <c r="D24" s="14">
        <f>D25+D26</f>
        <v>52894</v>
      </c>
      <c r="E24" s="14">
        <f>E25+E26</f>
        <v>11941</v>
      </c>
      <c r="F24" s="14">
        <f aca="true" t="shared" si="8" ref="F24:M24">F25+F26</f>
        <v>54042</v>
      </c>
      <c r="G24" s="14">
        <f t="shared" si="8"/>
        <v>82441</v>
      </c>
      <c r="H24" s="14">
        <f t="shared" si="8"/>
        <v>73917</v>
      </c>
      <c r="I24" s="14">
        <f t="shared" si="8"/>
        <v>51683</v>
      </c>
      <c r="J24" s="14">
        <f t="shared" si="8"/>
        <v>44731</v>
      </c>
      <c r="K24" s="14">
        <f t="shared" si="8"/>
        <v>42974</v>
      </c>
      <c r="L24" s="14">
        <f t="shared" si="8"/>
        <v>13539</v>
      </c>
      <c r="M24" s="14">
        <f t="shared" si="8"/>
        <v>7016</v>
      </c>
      <c r="N24" s="12">
        <f t="shared" si="7"/>
        <v>566509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45953</v>
      </c>
      <c r="C25" s="14">
        <v>38099</v>
      </c>
      <c r="D25" s="14">
        <v>33852</v>
      </c>
      <c r="E25" s="14">
        <v>7642</v>
      </c>
      <c r="F25" s="14">
        <v>34587</v>
      </c>
      <c r="G25" s="14">
        <v>52762</v>
      </c>
      <c r="H25" s="14">
        <v>47307</v>
      </c>
      <c r="I25" s="14">
        <v>33077</v>
      </c>
      <c r="J25" s="14">
        <v>28628</v>
      </c>
      <c r="K25" s="14">
        <v>27503</v>
      </c>
      <c r="L25" s="14">
        <v>8665</v>
      </c>
      <c r="M25" s="14">
        <v>4490</v>
      </c>
      <c r="N25" s="12">
        <f t="shared" si="7"/>
        <v>362565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25849</v>
      </c>
      <c r="C26" s="14">
        <v>21430</v>
      </c>
      <c r="D26" s="14">
        <v>19042</v>
      </c>
      <c r="E26" s="14">
        <v>4299</v>
      </c>
      <c r="F26" s="14">
        <v>19455</v>
      </c>
      <c r="G26" s="14">
        <v>29679</v>
      </c>
      <c r="H26" s="14">
        <v>26610</v>
      </c>
      <c r="I26" s="14">
        <v>18606</v>
      </c>
      <c r="J26" s="14">
        <v>16103</v>
      </c>
      <c r="K26" s="14">
        <v>15471</v>
      </c>
      <c r="L26" s="14">
        <v>4874</v>
      </c>
      <c r="M26" s="14">
        <v>2526</v>
      </c>
      <c r="N26" s="12">
        <f t="shared" si="7"/>
        <v>203944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69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0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6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1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25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896416.12970048</v>
      </c>
      <c r="C42" s="64">
        <f aca="true" t="shared" si="12" ref="C42:M42">C43+C44+C45+C46</f>
        <v>638467.7268000001</v>
      </c>
      <c r="D42" s="64">
        <f t="shared" si="12"/>
        <v>606099.2216271001</v>
      </c>
      <c r="E42" s="64">
        <f t="shared" si="12"/>
        <v>141664.5929168</v>
      </c>
      <c r="F42" s="64">
        <f t="shared" si="12"/>
        <v>581808.5476589</v>
      </c>
      <c r="G42" s="64">
        <f t="shared" si="12"/>
        <v>738603.4232000001</v>
      </c>
      <c r="H42" s="64">
        <f t="shared" si="12"/>
        <v>820733.2427000001</v>
      </c>
      <c r="I42" s="64">
        <f t="shared" si="12"/>
        <v>711748.3194765999</v>
      </c>
      <c r="J42" s="64">
        <f t="shared" si="12"/>
        <v>578760.2959232</v>
      </c>
      <c r="K42" s="64">
        <f t="shared" si="12"/>
        <v>673440.87589344</v>
      </c>
      <c r="L42" s="64">
        <f t="shared" si="12"/>
        <v>313076.2507109</v>
      </c>
      <c r="M42" s="64">
        <f t="shared" si="12"/>
        <v>189971.47534640002</v>
      </c>
      <c r="N42" s="64">
        <f>N43+N44+N45+N46</f>
        <v>6890790.10195382</v>
      </c>
    </row>
    <row r="43" spans="1:14" ht="18.75" customHeight="1">
      <c r="A43" s="61" t="s">
        <v>85</v>
      </c>
      <c r="B43" s="58">
        <f aca="true" t="shared" si="13" ref="B43:H43">B35*B7</f>
        <v>896114.3904</v>
      </c>
      <c r="C43" s="58">
        <f t="shared" si="13"/>
        <v>638082.3148</v>
      </c>
      <c r="D43" s="58">
        <f t="shared" si="13"/>
        <v>595985.1020000001</v>
      </c>
      <c r="E43" s="58">
        <f t="shared" si="13"/>
        <v>141398.8334</v>
      </c>
      <c r="F43" s="58">
        <f t="shared" si="13"/>
        <v>581532.0128</v>
      </c>
      <c r="G43" s="58">
        <f t="shared" si="13"/>
        <v>738363.9978</v>
      </c>
      <c r="H43" s="58">
        <f t="shared" si="13"/>
        <v>820359.1715</v>
      </c>
      <c r="I43" s="58">
        <f>I35*I7</f>
        <v>711478.9164</v>
      </c>
      <c r="J43" s="58">
        <f>J35*J7</f>
        <v>578481.536</v>
      </c>
      <c r="K43" s="58">
        <f>K35*K7</f>
        <v>673036.8078</v>
      </c>
      <c r="L43" s="58">
        <f>L35*L7</f>
        <v>312819.227</v>
      </c>
      <c r="M43" s="58">
        <f>M35*M7</f>
        <v>189877.064</v>
      </c>
      <c r="N43" s="60">
        <f>SUM(B43:M43)</f>
        <v>6877529.3739</v>
      </c>
    </row>
    <row r="44" spans="1:14" ht="18.75" customHeight="1">
      <c r="A44" s="61" t="s">
        <v>86</v>
      </c>
      <c r="B44" s="58">
        <f aca="true" t="shared" si="14" ref="B44:M44">B36*B7</f>
        <v>-2955.3406995200003</v>
      </c>
      <c r="C44" s="58">
        <f t="shared" si="14"/>
        <v>-2109.828</v>
      </c>
      <c r="D44" s="58">
        <f t="shared" si="14"/>
        <v>-1967.6903728999998</v>
      </c>
      <c r="E44" s="58">
        <f t="shared" si="14"/>
        <v>-380.5204832</v>
      </c>
      <c r="F44" s="58">
        <f t="shared" si="14"/>
        <v>-1884.8651411</v>
      </c>
      <c r="G44" s="58">
        <f t="shared" si="14"/>
        <v>-2422.7346000000002</v>
      </c>
      <c r="H44" s="58">
        <f t="shared" si="14"/>
        <v>-2523.4888</v>
      </c>
      <c r="I44" s="58">
        <f t="shared" si="14"/>
        <v>-2277.1969234</v>
      </c>
      <c r="J44" s="58">
        <f t="shared" si="14"/>
        <v>-1839.8400768000001</v>
      </c>
      <c r="K44" s="58">
        <f t="shared" si="14"/>
        <v>-2198.17190656</v>
      </c>
      <c r="L44" s="58">
        <f t="shared" si="14"/>
        <v>-1014.1362891</v>
      </c>
      <c r="M44" s="58">
        <f t="shared" si="14"/>
        <v>-624.6286536</v>
      </c>
      <c r="N44" s="28">
        <f>SUM(B44:M44)</f>
        <v>-22198.44194618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25" ht="18.75" customHeight="1">
      <c r="A46" s="2" t="s">
        <v>93</v>
      </c>
      <c r="B46" s="58">
        <v>0</v>
      </c>
      <c r="C46" s="58">
        <v>0</v>
      </c>
      <c r="D46" s="58">
        <v>9920.41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377535.9</v>
      </c>
      <c r="C48" s="28">
        <f aca="true" t="shared" si="16" ref="C48:M48">+C49+C52+C60+C61</f>
        <v>67930.33000000002</v>
      </c>
      <c r="D48" s="28">
        <f t="shared" si="16"/>
        <v>78065.79999999999</v>
      </c>
      <c r="E48" s="28">
        <f t="shared" si="16"/>
        <v>275114.33</v>
      </c>
      <c r="F48" s="28">
        <f t="shared" si="16"/>
        <v>72804.44</v>
      </c>
      <c r="G48" s="28">
        <f t="shared" si="16"/>
        <v>57328.630000000005</v>
      </c>
      <c r="H48" s="28">
        <f t="shared" si="16"/>
        <v>93804.96</v>
      </c>
      <c r="I48" s="28">
        <f t="shared" si="16"/>
        <v>106964.95</v>
      </c>
      <c r="J48" s="28">
        <f t="shared" si="16"/>
        <v>88279.19</v>
      </c>
      <c r="K48" s="28">
        <f t="shared" si="16"/>
        <v>101554.59</v>
      </c>
      <c r="L48" s="28">
        <f t="shared" si="16"/>
        <v>26115.040000000008</v>
      </c>
      <c r="M48" s="28">
        <f t="shared" si="16"/>
        <v>20212.16</v>
      </c>
      <c r="N48" s="28">
        <f>+N49+N52+N60+N61</f>
        <v>1365710.3200000003</v>
      </c>
    </row>
    <row r="49" spans="1:14" ht="18.75" customHeight="1">
      <c r="A49" s="17" t="s">
        <v>48</v>
      </c>
      <c r="B49" s="29">
        <f>B50+B51</f>
        <v>-91553.4</v>
      </c>
      <c r="C49" s="29">
        <f>C50+C51</f>
        <v>-92321</v>
      </c>
      <c r="D49" s="29">
        <f>D50+D51</f>
        <v>-58698.6</v>
      </c>
      <c r="E49" s="29">
        <f>E50+E51</f>
        <v>-11913</v>
      </c>
      <c r="F49" s="29">
        <f aca="true" t="shared" si="17" ref="F49:M49">F50+F51</f>
        <v>-53409</v>
      </c>
      <c r="G49" s="29">
        <f t="shared" si="17"/>
        <v>-97663.8</v>
      </c>
      <c r="H49" s="29">
        <f t="shared" si="17"/>
        <v>-124776.8</v>
      </c>
      <c r="I49" s="29">
        <f t="shared" si="17"/>
        <v>-58314.8</v>
      </c>
      <c r="J49" s="29">
        <f t="shared" si="17"/>
        <v>-76513</v>
      </c>
      <c r="K49" s="29">
        <f t="shared" si="17"/>
        <v>-63023</v>
      </c>
      <c r="L49" s="29">
        <f t="shared" si="17"/>
        <v>-39755.6</v>
      </c>
      <c r="M49" s="29">
        <f t="shared" si="17"/>
        <v>-28416.4</v>
      </c>
      <c r="N49" s="28">
        <f aca="true" t="shared" si="18" ref="N49:N61">SUM(B49:M49)</f>
        <v>-796358.4</v>
      </c>
    </row>
    <row r="50" spans="1:25" ht="18.75" customHeight="1">
      <c r="A50" s="13" t="s">
        <v>49</v>
      </c>
      <c r="B50" s="20">
        <f>ROUND(-B9*$D$3,2)</f>
        <v>-91553.4</v>
      </c>
      <c r="C50" s="20">
        <f>ROUND(-C9*$D$3,2)</f>
        <v>-92321</v>
      </c>
      <c r="D50" s="20">
        <f>ROUND(-D9*$D$3,2)</f>
        <v>-59557.4</v>
      </c>
      <c r="E50" s="20">
        <f>ROUND(-E9*$D$3,2)</f>
        <v>-11913</v>
      </c>
      <c r="F50" s="20">
        <f aca="true" t="shared" si="19" ref="F50:M50">ROUND(-F9*$D$3,2)</f>
        <v>-53409</v>
      </c>
      <c r="G50" s="20">
        <f t="shared" si="19"/>
        <v>-97663.8</v>
      </c>
      <c r="H50" s="20">
        <f t="shared" si="19"/>
        <v>-124776.8</v>
      </c>
      <c r="I50" s="20">
        <f t="shared" si="19"/>
        <v>-58314.8</v>
      </c>
      <c r="J50" s="20">
        <f t="shared" si="19"/>
        <v>-76513</v>
      </c>
      <c r="K50" s="20">
        <f t="shared" si="19"/>
        <v>-63023</v>
      </c>
      <c r="L50" s="20">
        <f t="shared" si="19"/>
        <v>-39755.6</v>
      </c>
      <c r="M50" s="20">
        <f t="shared" si="19"/>
        <v>-28416.4</v>
      </c>
      <c r="N50" s="49">
        <f t="shared" si="18"/>
        <v>-797217.2000000001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858.8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858.8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104</v>
      </c>
      <c r="B60" s="30">
        <v>469299.02</v>
      </c>
      <c r="C60" s="30">
        <v>160371.17</v>
      </c>
      <c r="D60" s="30">
        <v>136862.84</v>
      </c>
      <c r="E60" s="30">
        <v>287108.65</v>
      </c>
      <c r="F60" s="30">
        <v>126234.84</v>
      </c>
      <c r="G60" s="30">
        <v>155048.07</v>
      </c>
      <c r="H60" s="30">
        <v>218693.04</v>
      </c>
      <c r="I60" s="30">
        <v>165382.47</v>
      </c>
      <c r="J60" s="30">
        <v>164997.63</v>
      </c>
      <c r="K60" s="30">
        <v>164676.03</v>
      </c>
      <c r="L60" s="30">
        <v>65956.24</v>
      </c>
      <c r="M60" s="30">
        <v>48671.36</v>
      </c>
      <c r="N60" s="27">
        <f t="shared" si="18"/>
        <v>2163301.3600000003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25" ht="15.75">
      <c r="A63" s="2" t="s">
        <v>98</v>
      </c>
      <c r="B63" s="32">
        <f aca="true" t="shared" si="22" ref="B63:M63">+B42+B48</f>
        <v>1273952.02970048</v>
      </c>
      <c r="C63" s="32">
        <f t="shared" si="22"/>
        <v>706398.0568000001</v>
      </c>
      <c r="D63" s="32">
        <f t="shared" si="22"/>
        <v>684165.0216271002</v>
      </c>
      <c r="E63" s="32">
        <f t="shared" si="22"/>
        <v>416778.9229168</v>
      </c>
      <c r="F63" s="32">
        <f t="shared" si="22"/>
        <v>654612.9876589</v>
      </c>
      <c r="G63" s="32">
        <f t="shared" si="22"/>
        <v>795932.0532000001</v>
      </c>
      <c r="H63" s="32">
        <f t="shared" si="22"/>
        <v>914538.2027</v>
      </c>
      <c r="I63" s="32">
        <f t="shared" si="22"/>
        <v>818713.2694765999</v>
      </c>
      <c r="J63" s="32">
        <f t="shared" si="22"/>
        <v>667039.4859231999</v>
      </c>
      <c r="K63" s="32">
        <f t="shared" si="22"/>
        <v>774995.46589344</v>
      </c>
      <c r="L63" s="32">
        <f t="shared" si="22"/>
        <v>339191.2907109</v>
      </c>
      <c r="M63" s="32">
        <f t="shared" si="22"/>
        <v>210183.63534640003</v>
      </c>
      <c r="N63" s="32">
        <f>SUM(B63:M63)</f>
        <v>8256500.42195382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97</v>
      </c>
      <c r="B66" s="39">
        <f>SUM(B67:B80)</f>
        <v>1273952.04</v>
      </c>
      <c r="C66" s="39">
        <f aca="true" t="shared" si="23" ref="C66:M66">SUM(C67:C80)</f>
        <v>706398.06</v>
      </c>
      <c r="D66" s="39">
        <f t="shared" si="23"/>
        <v>684165.02</v>
      </c>
      <c r="E66" s="39">
        <f t="shared" si="23"/>
        <v>416778.92000000004</v>
      </c>
      <c r="F66" s="39">
        <f t="shared" si="23"/>
        <v>654612.98</v>
      </c>
      <c r="G66" s="39">
        <f t="shared" si="23"/>
        <v>795932.06</v>
      </c>
      <c r="H66" s="39">
        <f t="shared" si="23"/>
        <v>914538.2100000001</v>
      </c>
      <c r="I66" s="39">
        <f t="shared" si="23"/>
        <v>818713.27</v>
      </c>
      <c r="J66" s="39">
        <f t="shared" si="23"/>
        <v>667039.49</v>
      </c>
      <c r="K66" s="39">
        <f t="shared" si="23"/>
        <v>774995.47</v>
      </c>
      <c r="L66" s="39">
        <f t="shared" si="23"/>
        <v>339191.29</v>
      </c>
      <c r="M66" s="39">
        <f t="shared" si="23"/>
        <v>210183.63</v>
      </c>
      <c r="N66" s="32">
        <f>SUM(N67:N80)</f>
        <v>8256500.44</v>
      </c>
    </row>
    <row r="67" spans="1:14" ht="18.75" customHeight="1">
      <c r="A67" s="17" t="s">
        <v>89</v>
      </c>
      <c r="B67" s="39">
        <f>163705.36+92677.61</f>
        <v>256382.96999999997</v>
      </c>
      <c r="C67" s="39">
        <f>160296.32+47824.47</f>
        <v>208120.79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464503.76</v>
      </c>
    </row>
    <row r="68" spans="1:14" ht="18.75" customHeight="1">
      <c r="A68" s="17" t="s">
        <v>90</v>
      </c>
      <c r="B68" s="39">
        <f>640947.66+376621.41</f>
        <v>1017569.0700000001</v>
      </c>
      <c r="C68" s="39">
        <f>385730.57+112546.7</f>
        <v>498277.27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1515846.34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547302.18+136862.84</f>
        <v>684165.02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684165.02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129670.27+287108.65</f>
        <v>416778.92000000004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416778.92000000004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f>528378.14+126234.84</f>
        <v>654612.98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654612.98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640883.99+155048.07</f>
        <v>795932.06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795932.06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535564.9+166415.28</f>
        <v>701980.18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701980.18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f>160280.27+52277.76</f>
        <v>212558.03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212558.03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653330.8+165382.47</f>
        <v>818713.27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818713.27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502041.86+164997.63</f>
        <v>667039.49</v>
      </c>
      <c r="K76" s="38">
        <v>0</v>
      </c>
      <c r="L76" s="38">
        <v>0</v>
      </c>
      <c r="M76" s="38">
        <v>0</v>
      </c>
      <c r="N76" s="32">
        <f t="shared" si="24"/>
        <v>667039.49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610319.44+164676.03</f>
        <v>774995.47</v>
      </c>
      <c r="L77" s="38">
        <v>0</v>
      </c>
      <c r="M77" s="65"/>
      <c r="N77" s="29">
        <f t="shared" si="24"/>
        <v>774995.47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273235.05+65956.24</f>
        <v>339191.29</v>
      </c>
      <c r="M78" s="38">
        <v>0</v>
      </c>
      <c r="N78" s="32">
        <f t="shared" si="24"/>
        <v>339191.29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161512.27+48671.36</f>
        <v>210183.63</v>
      </c>
      <c r="N79" s="29">
        <f t="shared" si="24"/>
        <v>210183.63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2.091047874143736</v>
      </c>
      <c r="C84" s="47">
        <v>2.0719292974755468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1.8322023772374523</v>
      </c>
      <c r="C85" s="47">
        <v>1.7278681788327301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1.681546365810257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2.338587135658748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1.9625327960753296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1.5548040046648115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1.831201977044719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1.7897952808235755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1.7778729407389273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2.002464487112489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1.9148489194966078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2.2747674977177943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2.2267066207161696</v>
      </c>
      <c r="N96" s="53"/>
    </row>
    <row r="97" spans="1:14" ht="57" customHeight="1">
      <c r="A97" s="72" t="s">
        <v>106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100" ht="14.25">
      <c r="B100" s="43"/>
    </row>
    <row r="101" ht="14.25">
      <c r="H101" s="44"/>
    </row>
    <row r="102" ht="14.25"/>
    <row r="103" spans="8:11" ht="14.25">
      <c r="H103" s="45"/>
      <c r="I103" s="46"/>
      <c r="J103" s="46"/>
      <c r="K103" s="46"/>
    </row>
  </sheetData>
  <sheetProtection/>
  <mergeCells count="7">
    <mergeCell ref="A97:N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2016-02-15T12:46:12Z</dcterms:modified>
  <cp:category/>
  <cp:version/>
  <cp:contentType/>
  <cp:contentStatus/>
</cp:coreProperties>
</file>