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<sst xmlns="http://schemas.openxmlformats.org/spreadsheetml/2006/main" count="109" uniqueCount="107">
  <si>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</si>
  <si>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</si>
  <si>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</si>
  <si>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</si>
  <si>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</si>
  <si>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</si>
  <si>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</si>
  <si>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</si>
  <si>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</si>
  <si>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</si>
  <si>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</si>
  <si>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</si>
  <si>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</si>
  <si>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</si>
  <si>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</si>
  <si>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</si>
  <si>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</si>
  <si>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</si>
  <si>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</si>
  <si>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</si>
  <si>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</si>
  <si>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</si>
  <si>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</si>
  <si>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</si>
  <si>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</si>
  <si>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</si>
  <si>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</si>
  <si>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</si>
  <si>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</si>
  <si>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</si>
  <si>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</si>
  <si>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</si>
  <si>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</si>
  <si>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</si>
  <si>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</si>
  <si>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</si>
  <si>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</si>
  <si>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</si>
  <si>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</si>
  <si>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</si>
  <si>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</si>
  <si>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</si>
  <si>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</si>
  <si>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</si>
  <si>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</si>
  <si>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</si>
  <si>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</si>
  <si>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</si>
  <si>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</si>
  <si>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</si>
  <si>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</si>
  <si>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</si>
  <si>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</si>
  <si>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</si>
  <si>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</si>
  <si>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</si>
  <si>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</si>
  <si>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</si>
  <si>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</si>
  <si>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</si>
  <si>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</si>
  <si>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</si>
  <si>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</si>
  <si>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</si>
  <si>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</si>
  <si>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</si>
  <si>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</si>
  <si>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</si>
  <si>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</si>
  <si>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</si>
  <si>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</si>
  <si>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</si>
  <si>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</si>
  <si>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</si>
  <si>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</si>
  <si>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</si>
  <si>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</si>
  <si>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</si>
  <si>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</si>
  <si>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</si>
  <si>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</si>
  <si>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</si>
  <si>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</si>
  <si>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</si>
  <si>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</si>
  <si>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</si>
  <si>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</si>
  <si>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</si>
  <si>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</si>
  <si>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</si>
  <si>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</si>
  <si>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</si>
  <si>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</si>
  <si>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</si>
  <si>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</si>
  <si>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</si>
  <si>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</si>
  <si>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</si>
  <si>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</si>
  <si>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</si>
  <si>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</si>
  <si>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</si>
  <si>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</si>
  <si>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</si>
  <si>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</si>
  <si>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06/02/16 - VENCIMENTO 16/02/16</t>
  </si>
  <si>
    <t>Nota: (1) Tarifa de remuneração de cada empresa considerando reequilibrio interno estabelecido e informado pelo consórcio e instalação de validadores.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</si>
</sst>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103</v>
      </c>
      <c r="F5" s="4" t="s">
        <v>59</v>
      </c>
      <c r="G5" s="4" t="s">
        <v>102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326822</v>
      </c>
      <c r="C7" s="10">
        <f>C8+C20+C24</f>
        <v>218102</v>
      </c>
      <c r="D7" s="10">
        <f>D8+D20+D24</f>
        <v>271216</v>
      </c>
      <c r="E7" s="10">
        <f>E8+E20+E24</f>
        <v>47952</v>
      </c>
      <c r="F7" s="10">
        <f aca="true" t="shared" si="0" ref="F7:M7">F8+F20+F24</f>
        <v>206305</v>
      </c>
      <c r="G7" s="10">
        <f t="shared" si="0"/>
        <v>313548</v>
      </c>
      <c r="H7" s="10">
        <f t="shared" si="0"/>
        <v>304491</v>
      </c>
      <c r="I7" s="10">
        <f t="shared" si="0"/>
        <v>300918</v>
      </c>
      <c r="J7" s="10">
        <f t="shared" si="0"/>
        <v>211729</v>
      </c>
      <c r="K7" s="10">
        <f t="shared" si="0"/>
        <v>275635</v>
      </c>
      <c r="L7" s="10">
        <f t="shared" si="0"/>
        <v>90716</v>
      </c>
      <c r="M7" s="10">
        <f t="shared" si="0"/>
        <v>50034</v>
      </c>
      <c r="N7" s="10">
        <f>+N8+N20+N24</f>
        <v>2617468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179954</v>
      </c>
      <c r="C8" s="12">
        <f>+C9+C12+C16</f>
        <v>127596</v>
      </c>
      <c r="D8" s="12">
        <f>+D9+D12+D16</f>
        <v>164992</v>
      </c>
      <c r="E8" s="12">
        <f>+E9+E12+E16</f>
        <v>27838</v>
      </c>
      <c r="F8" s="12">
        <f aca="true" t="shared" si="1" ref="F8:M8">+F9+F12+F16</f>
        <v>118530</v>
      </c>
      <c r="G8" s="12">
        <f t="shared" si="1"/>
        <v>183618</v>
      </c>
      <c r="H8" s="12">
        <f t="shared" si="1"/>
        <v>174682</v>
      </c>
      <c r="I8" s="12">
        <f t="shared" si="1"/>
        <v>173218</v>
      </c>
      <c r="J8" s="12">
        <f t="shared" si="1"/>
        <v>126230</v>
      </c>
      <c r="K8" s="12">
        <f t="shared" si="1"/>
        <v>156361</v>
      </c>
      <c r="L8" s="12">
        <f t="shared" si="1"/>
        <v>55361</v>
      </c>
      <c r="M8" s="12">
        <f t="shared" si="1"/>
        <v>32594</v>
      </c>
      <c r="N8" s="12">
        <f>SUM(B8:M8)</f>
        <v>1520974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25797</v>
      </c>
      <c r="C9" s="14">
        <v>23275</v>
      </c>
      <c r="D9" s="14">
        <v>19832</v>
      </c>
      <c r="E9" s="14">
        <v>3667</v>
      </c>
      <c r="F9" s="14">
        <v>15791</v>
      </c>
      <c r="G9" s="14">
        <v>27654</v>
      </c>
      <c r="H9" s="14">
        <v>33939</v>
      </c>
      <c r="I9" s="14">
        <v>19057</v>
      </c>
      <c r="J9" s="14">
        <v>23210</v>
      </c>
      <c r="K9" s="14">
        <v>21063</v>
      </c>
      <c r="L9" s="14">
        <v>9625</v>
      </c>
      <c r="M9" s="14">
        <v>6001</v>
      </c>
      <c r="N9" s="12">
        <f aca="true" t="shared" si="2" ref="N9:N19">SUM(B9:M9)</f>
        <v>228911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25797</v>
      </c>
      <c r="C10" s="14">
        <f>+C9-C11</f>
        <v>23275</v>
      </c>
      <c r="D10" s="14">
        <f>+D9-D11</f>
        <v>19832</v>
      </c>
      <c r="E10" s="14">
        <f>+E9-E11</f>
        <v>3667</v>
      </c>
      <c r="F10" s="14">
        <f aca="true" t="shared" si="3" ref="F10:M10">+F9-F11</f>
        <v>15791</v>
      </c>
      <c r="G10" s="14">
        <f t="shared" si="3"/>
        <v>27654</v>
      </c>
      <c r="H10" s="14">
        <f t="shared" si="3"/>
        <v>33939</v>
      </c>
      <c r="I10" s="14">
        <f t="shared" si="3"/>
        <v>19057</v>
      </c>
      <c r="J10" s="14">
        <f t="shared" si="3"/>
        <v>23210</v>
      </c>
      <c r="K10" s="14">
        <f t="shared" si="3"/>
        <v>21063</v>
      </c>
      <c r="L10" s="14">
        <f t="shared" si="3"/>
        <v>9625</v>
      </c>
      <c r="M10" s="14">
        <f t="shared" si="3"/>
        <v>6001</v>
      </c>
      <c r="N10" s="12">
        <f t="shared" si="2"/>
        <v>228911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137543</v>
      </c>
      <c r="C12" s="14">
        <f>C13+C14+C15</f>
        <v>94102</v>
      </c>
      <c r="D12" s="14">
        <f>D13+D14+D15</f>
        <v>130488</v>
      </c>
      <c r="E12" s="14">
        <f>E13+E14+E15</f>
        <v>21784</v>
      </c>
      <c r="F12" s="14">
        <f aca="true" t="shared" si="4" ref="F12:M12">F13+F14+F15</f>
        <v>91405</v>
      </c>
      <c r="G12" s="14">
        <f t="shared" si="4"/>
        <v>138873</v>
      </c>
      <c r="H12" s="14">
        <f t="shared" si="4"/>
        <v>125820</v>
      </c>
      <c r="I12" s="14">
        <f t="shared" si="4"/>
        <v>138327</v>
      </c>
      <c r="J12" s="14">
        <f t="shared" si="4"/>
        <v>92623</v>
      </c>
      <c r="K12" s="14">
        <f t="shared" si="4"/>
        <v>120645</v>
      </c>
      <c r="L12" s="14">
        <f t="shared" si="4"/>
        <v>41672</v>
      </c>
      <c r="M12" s="14">
        <f t="shared" si="4"/>
        <v>24782</v>
      </c>
      <c r="N12" s="12">
        <f t="shared" si="2"/>
        <v>1158064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70927</v>
      </c>
      <c r="C13" s="14">
        <v>50422</v>
      </c>
      <c r="D13" s="14">
        <v>66162</v>
      </c>
      <c r="E13" s="14">
        <v>11181</v>
      </c>
      <c r="F13" s="14">
        <v>47284</v>
      </c>
      <c r="G13" s="14">
        <v>72666</v>
      </c>
      <c r="H13" s="14">
        <v>67394</v>
      </c>
      <c r="I13" s="14">
        <v>73313</v>
      </c>
      <c r="J13" s="14">
        <v>46898</v>
      </c>
      <c r="K13" s="14">
        <v>59468</v>
      </c>
      <c r="L13" s="14">
        <v>20654</v>
      </c>
      <c r="M13" s="14">
        <v>11859</v>
      </c>
      <c r="N13" s="12">
        <f t="shared" si="2"/>
        <v>598228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65766</v>
      </c>
      <c r="C14" s="14">
        <v>42895</v>
      </c>
      <c r="D14" s="14">
        <v>63548</v>
      </c>
      <c r="E14" s="14">
        <v>10399</v>
      </c>
      <c r="F14" s="14">
        <v>43355</v>
      </c>
      <c r="G14" s="14">
        <v>64682</v>
      </c>
      <c r="H14" s="14">
        <v>57339</v>
      </c>
      <c r="I14" s="14">
        <v>64322</v>
      </c>
      <c r="J14" s="14">
        <v>45123</v>
      </c>
      <c r="K14" s="14">
        <v>60540</v>
      </c>
      <c r="L14" s="14">
        <v>20741</v>
      </c>
      <c r="M14" s="14">
        <v>12790</v>
      </c>
      <c r="N14" s="12">
        <f t="shared" si="2"/>
        <v>551500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850</v>
      </c>
      <c r="C15" s="14">
        <v>785</v>
      </c>
      <c r="D15" s="14">
        <v>778</v>
      </c>
      <c r="E15" s="14">
        <v>204</v>
      </c>
      <c r="F15" s="14">
        <v>766</v>
      </c>
      <c r="G15" s="14">
        <v>1525</v>
      </c>
      <c r="H15" s="14">
        <v>1087</v>
      </c>
      <c r="I15" s="14">
        <v>692</v>
      </c>
      <c r="J15" s="14">
        <v>602</v>
      </c>
      <c r="K15" s="14">
        <v>637</v>
      </c>
      <c r="L15" s="14">
        <v>277</v>
      </c>
      <c r="M15" s="14">
        <v>133</v>
      </c>
      <c r="N15" s="12">
        <f t="shared" si="2"/>
        <v>8336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16614</v>
      </c>
      <c r="C16" s="14">
        <f>C17+C18+C19</f>
        <v>10219</v>
      </c>
      <c r="D16" s="14">
        <f>D17+D18+D19</f>
        <v>14672</v>
      </c>
      <c r="E16" s="14">
        <f>E17+E18+E19</f>
        <v>2387</v>
      </c>
      <c r="F16" s="14">
        <f aca="true" t="shared" si="5" ref="F16:M16">F17+F18+F19</f>
        <v>11334</v>
      </c>
      <c r="G16" s="14">
        <f t="shared" si="5"/>
        <v>17091</v>
      </c>
      <c r="H16" s="14">
        <f t="shared" si="5"/>
        <v>14923</v>
      </c>
      <c r="I16" s="14">
        <f t="shared" si="5"/>
        <v>15834</v>
      </c>
      <c r="J16" s="14">
        <f t="shared" si="5"/>
        <v>10397</v>
      </c>
      <c r="K16" s="14">
        <f t="shared" si="5"/>
        <v>14653</v>
      </c>
      <c r="L16" s="14">
        <f t="shared" si="5"/>
        <v>4064</v>
      </c>
      <c r="M16" s="14">
        <f t="shared" si="5"/>
        <v>1811</v>
      </c>
      <c r="N16" s="12">
        <f t="shared" si="2"/>
        <v>133999</v>
      </c>
    </row>
    <row r="17" spans="1:25" ht="18.75" customHeight="1">
      <c r="A17" s="15" t="s">
        <v>23</v>
      </c>
      <c r="B17" s="14">
        <v>8204</v>
      </c>
      <c r="C17" s="14">
        <v>5406</v>
      </c>
      <c r="D17" s="14">
        <v>6176</v>
      </c>
      <c r="E17" s="14">
        <v>1153</v>
      </c>
      <c r="F17" s="14">
        <v>5141</v>
      </c>
      <c r="G17" s="14">
        <v>8291</v>
      </c>
      <c r="H17" s="14">
        <v>7538</v>
      </c>
      <c r="I17" s="14">
        <v>8246</v>
      </c>
      <c r="J17" s="14">
        <v>5384</v>
      </c>
      <c r="K17" s="14">
        <v>7316</v>
      </c>
      <c r="L17" s="14">
        <v>1958</v>
      </c>
      <c r="M17" s="14">
        <v>833</v>
      </c>
      <c r="N17" s="12">
        <f t="shared" si="2"/>
        <v>65646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3622</v>
      </c>
      <c r="C18" s="14">
        <v>1593</v>
      </c>
      <c r="D18" s="14">
        <v>3819</v>
      </c>
      <c r="E18" s="14">
        <v>466</v>
      </c>
      <c r="F18" s="14">
        <v>2338</v>
      </c>
      <c r="G18" s="14">
        <v>3322</v>
      </c>
      <c r="H18" s="14">
        <v>3382</v>
      </c>
      <c r="I18" s="14">
        <v>4001</v>
      </c>
      <c r="J18" s="14">
        <v>2684</v>
      </c>
      <c r="K18" s="14">
        <v>4349</v>
      </c>
      <c r="L18" s="14">
        <v>1192</v>
      </c>
      <c r="M18" s="14">
        <v>550</v>
      </c>
      <c r="N18" s="12">
        <f t="shared" si="2"/>
        <v>31318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4788</v>
      </c>
      <c r="C19" s="14">
        <v>3220</v>
      </c>
      <c r="D19" s="14">
        <v>4677</v>
      </c>
      <c r="E19" s="14">
        <v>768</v>
      </c>
      <c r="F19" s="14">
        <v>3855</v>
      </c>
      <c r="G19" s="14">
        <v>5478</v>
      </c>
      <c r="H19" s="14">
        <v>4003</v>
      </c>
      <c r="I19" s="14">
        <v>3587</v>
      </c>
      <c r="J19" s="14">
        <v>2329</v>
      </c>
      <c r="K19" s="14">
        <v>2988</v>
      </c>
      <c r="L19" s="14">
        <v>914</v>
      </c>
      <c r="M19" s="14">
        <v>428</v>
      </c>
      <c r="N19" s="12">
        <f t="shared" si="2"/>
        <v>37035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97786</v>
      </c>
      <c r="C20" s="18">
        <f>C21+C22+C23</f>
        <v>54496</v>
      </c>
      <c r="D20" s="18">
        <f>D21+D22+D23</f>
        <v>65211</v>
      </c>
      <c r="E20" s="18">
        <f>E21+E22+E23</f>
        <v>11125</v>
      </c>
      <c r="F20" s="18">
        <f aca="true" t="shared" si="6" ref="F20:M20">F21+F22+F23</f>
        <v>51082</v>
      </c>
      <c r="G20" s="18">
        <f t="shared" si="6"/>
        <v>75005</v>
      </c>
      <c r="H20" s="18">
        <f t="shared" si="6"/>
        <v>79257</v>
      </c>
      <c r="I20" s="18">
        <f t="shared" si="6"/>
        <v>88067</v>
      </c>
      <c r="J20" s="18">
        <f t="shared" si="6"/>
        <v>53447</v>
      </c>
      <c r="K20" s="18">
        <f t="shared" si="6"/>
        <v>87634</v>
      </c>
      <c r="L20" s="18">
        <f t="shared" si="6"/>
        <v>26225</v>
      </c>
      <c r="M20" s="18">
        <f t="shared" si="6"/>
        <v>13236</v>
      </c>
      <c r="N20" s="12">
        <f aca="true" t="shared" si="7" ref="N20:N26">SUM(B20:M20)</f>
        <v>702571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53594</v>
      </c>
      <c r="C21" s="14">
        <v>32407</v>
      </c>
      <c r="D21" s="14">
        <v>35524</v>
      </c>
      <c r="E21" s="14">
        <v>6297</v>
      </c>
      <c r="F21" s="14">
        <v>28595</v>
      </c>
      <c r="G21" s="14">
        <v>42581</v>
      </c>
      <c r="H21" s="14">
        <v>46350</v>
      </c>
      <c r="I21" s="14">
        <v>49928</v>
      </c>
      <c r="J21" s="14">
        <v>29212</v>
      </c>
      <c r="K21" s="14">
        <v>46222</v>
      </c>
      <c r="L21" s="14">
        <v>13833</v>
      </c>
      <c r="M21" s="14">
        <v>6981</v>
      </c>
      <c r="N21" s="12">
        <f t="shared" si="7"/>
        <v>391524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43706</v>
      </c>
      <c r="C22" s="14">
        <v>21787</v>
      </c>
      <c r="D22" s="14">
        <v>29353</v>
      </c>
      <c r="E22" s="14">
        <v>4741</v>
      </c>
      <c r="F22" s="14">
        <v>22167</v>
      </c>
      <c r="G22" s="14">
        <v>31834</v>
      </c>
      <c r="H22" s="14">
        <v>32444</v>
      </c>
      <c r="I22" s="14">
        <v>37798</v>
      </c>
      <c r="J22" s="14">
        <v>23982</v>
      </c>
      <c r="K22" s="14">
        <v>41052</v>
      </c>
      <c r="L22" s="14">
        <v>12283</v>
      </c>
      <c r="M22" s="14">
        <v>6218</v>
      </c>
      <c r="N22" s="12">
        <f t="shared" si="7"/>
        <v>307365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486</v>
      </c>
      <c r="C23" s="14">
        <v>302</v>
      </c>
      <c r="D23" s="14">
        <v>334</v>
      </c>
      <c r="E23" s="14">
        <v>87</v>
      </c>
      <c r="F23" s="14">
        <v>320</v>
      </c>
      <c r="G23" s="14">
        <v>590</v>
      </c>
      <c r="H23" s="14">
        <v>463</v>
      </c>
      <c r="I23" s="14">
        <v>341</v>
      </c>
      <c r="J23" s="14">
        <v>253</v>
      </c>
      <c r="K23" s="14">
        <v>360</v>
      </c>
      <c r="L23" s="14">
        <v>109</v>
      </c>
      <c r="M23" s="14">
        <v>37</v>
      </c>
      <c r="N23" s="12">
        <f t="shared" si="7"/>
        <v>3682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49082</v>
      </c>
      <c r="C24" s="14">
        <f>C25+C26</f>
        <v>36010</v>
      </c>
      <c r="D24" s="14">
        <f>D25+D26</f>
        <v>41013</v>
      </c>
      <c r="E24" s="14">
        <f>E25+E26</f>
        <v>8989</v>
      </c>
      <c r="F24" s="14">
        <f aca="true" t="shared" si="8" ref="F24:M24">F25+F26</f>
        <v>36693</v>
      </c>
      <c r="G24" s="14">
        <f t="shared" si="8"/>
        <v>54925</v>
      </c>
      <c r="H24" s="14">
        <f t="shared" si="8"/>
        <v>50552</v>
      </c>
      <c r="I24" s="14">
        <f t="shared" si="8"/>
        <v>39633</v>
      </c>
      <c r="J24" s="14">
        <f t="shared" si="8"/>
        <v>32052</v>
      </c>
      <c r="K24" s="14">
        <f t="shared" si="8"/>
        <v>31640</v>
      </c>
      <c r="L24" s="14">
        <f t="shared" si="8"/>
        <v>9130</v>
      </c>
      <c r="M24" s="14">
        <f t="shared" si="8"/>
        <v>4204</v>
      </c>
      <c r="N24" s="12">
        <f t="shared" si="7"/>
        <v>393923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31412</v>
      </c>
      <c r="C25" s="14">
        <v>23046</v>
      </c>
      <c r="D25" s="14">
        <v>26248</v>
      </c>
      <c r="E25" s="14">
        <v>5753</v>
      </c>
      <c r="F25" s="14">
        <v>23484</v>
      </c>
      <c r="G25" s="14">
        <v>35152</v>
      </c>
      <c r="H25" s="14">
        <v>32353</v>
      </c>
      <c r="I25" s="14">
        <v>25365</v>
      </c>
      <c r="J25" s="14">
        <v>20513</v>
      </c>
      <c r="K25" s="14">
        <v>20250</v>
      </c>
      <c r="L25" s="14">
        <v>5843</v>
      </c>
      <c r="M25" s="14">
        <v>2691</v>
      </c>
      <c r="N25" s="12">
        <f t="shared" si="7"/>
        <v>252110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17670</v>
      </c>
      <c r="C26" s="14">
        <v>12964</v>
      </c>
      <c r="D26" s="14">
        <v>14765</v>
      </c>
      <c r="E26" s="14">
        <v>3236</v>
      </c>
      <c r="F26" s="14">
        <v>13209</v>
      </c>
      <c r="G26" s="14">
        <v>19773</v>
      </c>
      <c r="H26" s="14">
        <v>18199</v>
      </c>
      <c r="I26" s="14">
        <v>14268</v>
      </c>
      <c r="J26" s="14">
        <v>11539</v>
      </c>
      <c r="K26" s="14">
        <v>11390</v>
      </c>
      <c r="L26" s="14">
        <v>3287</v>
      </c>
      <c r="M26" s="14">
        <v>1513</v>
      </c>
      <c r="N26" s="12">
        <f t="shared" si="7"/>
        <v>141813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615102.33064812</v>
      </c>
      <c r="C42" s="65">
        <f aca="true" t="shared" si="12" ref="C42:M42">C43+C44+C45+C46</f>
        <v>396954.51719999994</v>
      </c>
      <c r="D42" s="65">
        <f t="shared" si="12"/>
        <v>466490.6707608</v>
      </c>
      <c r="E42" s="65">
        <f t="shared" si="12"/>
        <v>112274.62311680001</v>
      </c>
      <c r="F42" s="65">
        <f t="shared" si="12"/>
        <v>405537.61112525</v>
      </c>
      <c r="G42" s="65">
        <f t="shared" si="12"/>
        <v>488410.72159999993</v>
      </c>
      <c r="H42" s="65">
        <f t="shared" si="12"/>
        <v>555518.2759</v>
      </c>
      <c r="I42" s="65">
        <f t="shared" si="12"/>
        <v>535626.3878323999</v>
      </c>
      <c r="J42" s="65">
        <f t="shared" si="12"/>
        <v>424546.3902047</v>
      </c>
      <c r="K42" s="65">
        <f t="shared" si="12"/>
        <v>528362.1545976</v>
      </c>
      <c r="L42" s="65">
        <f t="shared" si="12"/>
        <v>206791.10920388</v>
      </c>
      <c r="M42" s="65">
        <f t="shared" si="12"/>
        <v>111708.38947103999</v>
      </c>
      <c r="N42" s="65">
        <f>N43+N44+N45+N46</f>
        <v>4847323.18166059</v>
      </c>
    </row>
    <row r="43" spans="1:14" ht="18.75" customHeight="1">
      <c r="A43" s="62" t="s">
        <v>86</v>
      </c>
      <c r="B43" s="59">
        <f aca="true" t="shared" si="13" ref="B43:H43">B35*B7</f>
        <v>613869.7626</v>
      </c>
      <c r="C43" s="59">
        <f t="shared" si="13"/>
        <v>395767.8892</v>
      </c>
      <c r="D43" s="59">
        <f t="shared" si="13"/>
        <v>455914.096</v>
      </c>
      <c r="E43" s="59">
        <f t="shared" si="13"/>
        <v>111929.55840000001</v>
      </c>
      <c r="F43" s="59">
        <f t="shared" si="13"/>
        <v>404687.888</v>
      </c>
      <c r="G43" s="59">
        <f t="shared" si="13"/>
        <v>487347.6564</v>
      </c>
      <c r="H43" s="59">
        <f t="shared" si="13"/>
        <v>554325.8655</v>
      </c>
      <c r="I43" s="59">
        <f>I35*I7</f>
        <v>534791.4696</v>
      </c>
      <c r="J43" s="59">
        <f>J35*J7</f>
        <v>423775.5935</v>
      </c>
      <c r="K43" s="59">
        <f>K35*K7</f>
        <v>527482.6995</v>
      </c>
      <c r="L43" s="59">
        <f>L35*L7</f>
        <v>206188.3964</v>
      </c>
      <c r="M43" s="59">
        <f>M35*M7</f>
        <v>111355.6704</v>
      </c>
      <c r="N43" s="61">
        <f>SUM(B43:M43)</f>
        <v>4827436.5455</v>
      </c>
    </row>
    <row r="44" spans="1:14" ht="18.75" customHeight="1">
      <c r="A44" s="62" t="s">
        <v>87</v>
      </c>
      <c r="B44" s="59">
        <f aca="true" t="shared" si="14" ref="B44:M44">B36*B7</f>
        <v>-2024.51195188</v>
      </c>
      <c r="C44" s="59">
        <f t="shared" si="14"/>
        <v>-1308.612</v>
      </c>
      <c r="D44" s="59">
        <f t="shared" si="14"/>
        <v>-1505.2352392</v>
      </c>
      <c r="E44" s="59">
        <f t="shared" si="14"/>
        <v>-301.2152832</v>
      </c>
      <c r="F44" s="59">
        <f t="shared" si="14"/>
        <v>-1311.67687475</v>
      </c>
      <c r="G44" s="59">
        <f t="shared" si="14"/>
        <v>-1599.0948</v>
      </c>
      <c r="H44" s="59">
        <f t="shared" si="14"/>
        <v>-1705.1496</v>
      </c>
      <c r="I44" s="59">
        <f t="shared" si="14"/>
        <v>-1711.6817676</v>
      </c>
      <c r="J44" s="59">
        <f t="shared" si="14"/>
        <v>-1347.8032953</v>
      </c>
      <c r="K44" s="59">
        <f t="shared" si="14"/>
        <v>-1722.7849024</v>
      </c>
      <c r="L44" s="59">
        <f t="shared" si="14"/>
        <v>-668.44719612</v>
      </c>
      <c r="M44" s="59">
        <f t="shared" si="14"/>
        <v>-366.32092896</v>
      </c>
      <c r="N44" s="28">
        <f>SUM(B44:M44)</f>
        <v>-15572.53383941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-98238.32</v>
      </c>
      <c r="C48" s="28">
        <f aca="true" t="shared" si="16" ref="C48:M48">+C49+C52+C60+C61</f>
        <v>-88564.84</v>
      </c>
      <c r="D48" s="28">
        <f t="shared" si="16"/>
        <v>-75460.04000000001</v>
      </c>
      <c r="E48" s="28">
        <f t="shared" si="16"/>
        <v>-14015.92</v>
      </c>
      <c r="F48" s="28">
        <f t="shared" si="16"/>
        <v>-60027.200000000004</v>
      </c>
      <c r="G48" s="28">
        <f t="shared" si="16"/>
        <v>-105140.84</v>
      </c>
      <c r="H48" s="28">
        <f t="shared" si="16"/>
        <v>-129079.48</v>
      </c>
      <c r="I48" s="28">
        <f t="shared" si="16"/>
        <v>-72519.32</v>
      </c>
      <c r="J48" s="28">
        <f t="shared" si="16"/>
        <v>-88403.44</v>
      </c>
      <c r="K48" s="28">
        <f t="shared" si="16"/>
        <v>-80137.84</v>
      </c>
      <c r="L48" s="28">
        <f t="shared" si="16"/>
        <v>-36660.6</v>
      </c>
      <c r="M48" s="28">
        <f t="shared" si="16"/>
        <v>-22846.6</v>
      </c>
      <c r="N48" s="28">
        <f>+N49+N52+N60+N61</f>
        <v>-871094.4400000001</v>
      </c>
    </row>
    <row r="49" spans="1:14" ht="18.75" customHeight="1">
      <c r="A49" s="17" t="s">
        <v>48</v>
      </c>
      <c r="B49" s="29">
        <f>B50+B51</f>
        <v>-98028.6</v>
      </c>
      <c r="C49" s="29">
        <f>C50+C51</f>
        <v>-88445</v>
      </c>
      <c r="D49" s="29">
        <f>D50+D51</f>
        <v>-75361.6</v>
      </c>
      <c r="E49" s="29">
        <f>E50+E51</f>
        <v>-13934.6</v>
      </c>
      <c r="F49" s="29">
        <f aca="true" t="shared" si="17" ref="F49:M49">F50+F51</f>
        <v>-60005.8</v>
      </c>
      <c r="G49" s="29">
        <f t="shared" si="17"/>
        <v>-105085.2</v>
      </c>
      <c r="H49" s="29">
        <f t="shared" si="17"/>
        <v>-128968.2</v>
      </c>
      <c r="I49" s="29">
        <f t="shared" si="17"/>
        <v>-72416.6</v>
      </c>
      <c r="J49" s="29">
        <f t="shared" si="17"/>
        <v>-88198</v>
      </c>
      <c r="K49" s="29">
        <f t="shared" si="17"/>
        <v>-80039.4</v>
      </c>
      <c r="L49" s="29">
        <f t="shared" si="17"/>
        <v>-36575</v>
      </c>
      <c r="M49" s="29">
        <f t="shared" si="17"/>
        <v>-22803.8</v>
      </c>
      <c r="N49" s="28">
        <f aca="true" t="shared" si="18" ref="N49:N61">SUM(B49:M49)</f>
        <v>-869861.8</v>
      </c>
    </row>
    <row r="50" spans="1:25" ht="18.75" customHeight="1">
      <c r="A50" s="13" t="s">
        <v>49</v>
      </c>
      <c r="B50" s="20">
        <f>ROUND(-B9*$D$3,2)</f>
        <v>-98028.6</v>
      </c>
      <c r="C50" s="20">
        <f>ROUND(-C9*$D$3,2)</f>
        <v>-88445</v>
      </c>
      <c r="D50" s="20">
        <f>ROUND(-D9*$D$3,2)</f>
        <v>-75361.6</v>
      </c>
      <c r="E50" s="20">
        <f>ROUND(-E9*$D$3,2)</f>
        <v>-13934.6</v>
      </c>
      <c r="F50" s="20">
        <f aca="true" t="shared" si="19" ref="F50:M50">ROUND(-F9*$D$3,2)</f>
        <v>-60005.8</v>
      </c>
      <c r="G50" s="20">
        <f t="shared" si="19"/>
        <v>-105085.2</v>
      </c>
      <c r="H50" s="20">
        <f t="shared" si="19"/>
        <v>-128968.2</v>
      </c>
      <c r="I50" s="20">
        <f t="shared" si="19"/>
        <v>-72416.6</v>
      </c>
      <c r="J50" s="20">
        <f t="shared" si="19"/>
        <v>-88198</v>
      </c>
      <c r="K50" s="20">
        <f t="shared" si="19"/>
        <v>-80039.4</v>
      </c>
      <c r="L50" s="20">
        <f t="shared" si="19"/>
        <v>-36575</v>
      </c>
      <c r="M50" s="20">
        <f t="shared" si="19"/>
        <v>-22803.8</v>
      </c>
      <c r="N50" s="50">
        <f t="shared" si="18"/>
        <v>-869861.8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100</v>
      </c>
      <c r="B63" s="32">
        <f aca="true" t="shared" si="22" ref="B63:M63">+B42+B48</f>
        <v>516864.01064812</v>
      </c>
      <c r="C63" s="32">
        <f t="shared" si="22"/>
        <v>308389.6771999999</v>
      </c>
      <c r="D63" s="32">
        <f t="shared" si="22"/>
        <v>391030.6307608</v>
      </c>
      <c r="E63" s="32">
        <f t="shared" si="22"/>
        <v>98258.70311680001</v>
      </c>
      <c r="F63" s="32">
        <f t="shared" si="22"/>
        <v>345510.41112525</v>
      </c>
      <c r="G63" s="32">
        <f t="shared" si="22"/>
        <v>383269.88159999996</v>
      </c>
      <c r="H63" s="32">
        <f t="shared" si="22"/>
        <v>426438.7959</v>
      </c>
      <c r="I63" s="32">
        <f t="shared" si="22"/>
        <v>463107.0678323999</v>
      </c>
      <c r="J63" s="32">
        <f t="shared" si="22"/>
        <v>336142.9502047</v>
      </c>
      <c r="K63" s="32">
        <f t="shared" si="22"/>
        <v>448224.3145976</v>
      </c>
      <c r="L63" s="32">
        <f t="shared" si="22"/>
        <v>170130.50920388</v>
      </c>
      <c r="M63" s="32">
        <f t="shared" si="22"/>
        <v>88861.78947103999</v>
      </c>
      <c r="N63" s="32">
        <f>SUM(B63:M63)</f>
        <v>3976228.7416605907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516864.02</v>
      </c>
      <c r="C66" s="39">
        <f aca="true" t="shared" si="23" ref="C66:M66">SUM(C67:C80)</f>
        <v>308389.68</v>
      </c>
      <c r="D66" s="39">
        <f t="shared" si="23"/>
        <v>391030.62999999995</v>
      </c>
      <c r="E66" s="39">
        <f t="shared" si="23"/>
        <v>98258.7</v>
      </c>
      <c r="F66" s="39">
        <f t="shared" si="23"/>
        <v>345510.41</v>
      </c>
      <c r="G66" s="39">
        <f t="shared" si="23"/>
        <v>383269.88</v>
      </c>
      <c r="H66" s="39">
        <f t="shared" si="23"/>
        <v>426438.8</v>
      </c>
      <c r="I66" s="39">
        <f t="shared" si="23"/>
        <v>463107.07</v>
      </c>
      <c r="J66" s="39">
        <f t="shared" si="23"/>
        <v>336142.95</v>
      </c>
      <c r="K66" s="39">
        <f t="shared" si="23"/>
        <v>448224.32</v>
      </c>
      <c r="L66" s="39">
        <f t="shared" si="23"/>
        <v>170130.51</v>
      </c>
      <c r="M66" s="39">
        <f t="shared" si="23"/>
        <v>88861.79</v>
      </c>
      <c r="N66" s="32">
        <f>SUM(N67:N80)</f>
        <v>3976228.76</v>
      </c>
    </row>
    <row r="67" spans="1:14" ht="18.75" customHeight="1">
      <c r="A67" s="17" t="s">
        <v>91</v>
      </c>
      <c r="B67" s="39">
        <v>96858.14</v>
      </c>
      <c r="C67" s="39">
        <v>89381.22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186239.36</v>
      </c>
    </row>
    <row r="68" spans="1:14" ht="18.75" customHeight="1">
      <c r="A68" s="17" t="s">
        <v>92</v>
      </c>
      <c r="B68" s="39">
        <v>420005.88</v>
      </c>
      <c r="C68" s="39">
        <v>219008.46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639014.34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381110.22+9920.41</f>
        <v>391030.62999999995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391030.62999999995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98258.7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98258.7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345510.41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345510.41</v>
      </c>
    </row>
    <row r="72" spans="1:14" ht="18.75" customHeight="1">
      <c r="A72" s="17" t="s">
        <v>104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383269.88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383269.88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329601.72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329601.72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96837.08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96837.08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463107.07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463107.07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336142.95</v>
      </c>
      <c r="K76" s="38">
        <v>0</v>
      </c>
      <c r="L76" s="38">
        <v>0</v>
      </c>
      <c r="M76" s="38">
        <v>0</v>
      </c>
      <c r="N76" s="32">
        <f t="shared" si="24"/>
        <v>336142.95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448224.32</v>
      </c>
      <c r="L77" s="38">
        <v>0</v>
      </c>
      <c r="M77" s="66"/>
      <c r="N77" s="29">
        <f t="shared" si="24"/>
        <v>448224.32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170130.51</v>
      </c>
      <c r="M78" s="38">
        <v>0</v>
      </c>
      <c r="N78" s="32">
        <f t="shared" si="24"/>
        <v>170130.51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88861.79</v>
      </c>
      <c r="N79" s="29">
        <f t="shared" si="24"/>
        <v>88861.79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2.1236300018814673</v>
      </c>
      <c r="C84" s="48">
        <v>2.0758947183729006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1.8351581382092435</v>
      </c>
      <c r="C85" s="48">
        <v>1.7319627705734433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1.683419343846971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2.341396044310978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1.9657187713591526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101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1.5576904384655617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1.834162997309864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1.7928217094540944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1.7799745705886652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2.005140487154334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1.9168906510334318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2.279543952597998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2.232649587701163</v>
      </c>
      <c r="N96" s="54"/>
    </row>
    <row r="97" ht="21" customHeight="1">
      <c r="A97" s="43" t="s">
        <v>106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2016-02-15T13:57:06Z</dcterms:modified>
  <cp:category/>
  <cp:version/>
  <cp:contentType/>
  <cp:contentStatus/>
</cp:coreProperties>
</file>