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<sst xmlns="http://schemas.openxmlformats.org/spreadsheetml/2006/main" count="109" uniqueCount="107">
  <si>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</si>
  <si>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</si>
  <si>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</si>
  <si>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</si>
  <si>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</si>
  <si>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</si>
  <si>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</si>
  <si>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</si>
  <si>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</si>
  <si>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</si>
  <si>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</si>
  <si>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</si>
  <si>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</si>
  <si>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</si>
  <si>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</si>
  <si>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</si>
  <si>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</si>
  <si>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</si>
  <si>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</si>
  <si>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</si>
  <si>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</si>
  <si>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</si>
  <si>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</si>
  <si>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</si>
  <si>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</si>
  <si>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</si>
  <si>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</si>
  <si>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</si>
  <si>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</si>
  <si>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</si>
  <si>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</si>
  <si>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</si>
  <si>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</si>
  <si>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</si>
  <si>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</si>
  <si>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</si>
  <si>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</si>
  <si>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</si>
  <si>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</si>
  <si>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</si>
  <si>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</si>
  <si>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</si>
  <si>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</si>
  <si>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</si>
  <si>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</si>
  <si>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</si>
  <si>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</si>
  <si>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</si>
  <si>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</si>
  <si>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</si>
  <si>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</si>
  <si>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</si>
  <si>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</si>
  <si>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</si>
  <si>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</si>
  <si>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</si>
  <si>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</si>
  <si>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</si>
  <si>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</si>
  <si>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</si>
  <si>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</si>
  <si>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</si>
  <si>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</si>
  <si>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</si>
  <si>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</si>
  <si>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</si>
  <si>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</si>
  <si>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</si>
  <si>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</si>
  <si>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</si>
  <si>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</si>
  <si>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</si>
  <si>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</si>
  <si>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</si>
  <si>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</si>
  <si>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</si>
  <si>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</si>
  <si>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</si>
  <si>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</si>
  <si>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</si>
  <si>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</si>
  <si>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</si>
  <si>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</si>
  <si>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</si>
  <si>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</si>
  <si>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</si>
  <si>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</si>
  <si>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</si>
  <si>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</si>
  <si>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</si>
  <si>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</si>
  <si>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</si>
  <si>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</si>
  <si>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</si>
  <si>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</si>
  <si>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</si>
  <si>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</si>
  <si>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</si>
  <si>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</si>
  <si>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</si>
  <si>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</si>
  <si>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</si>
  <si>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</si>
  <si>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18/02/16 - VENCIMENTO 25/02/16</t>
  </si>
  <si>
    <t>7.3. Revisão de Remuneração pelo Transporte Coletivo (1)</t>
  </si>
  <si>
    <t>10. Tarifa de Remuneração por Passageiro (2)</t>
  </si>
  <si>
    <t>Nota: (1) Reembolso da rede da madrugada (linhas noturnas), período de 01 a 31/01/16, todas as áreas.
          (2) Tarifa de remuneração de cada empresa considerando o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</si>
</sst>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822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822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822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63" sqref="P63:P66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>
      <c r="A2" s="75" t="s">
        <v>103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6" t="s">
        <v>1</v>
      </c>
      <c r="B4" s="76" t="s">
        <v>96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</v>
      </c>
    </row>
    <row r="5" spans="1:14" ht="42" customHeight="1">
      <c r="A5" s="76"/>
      <c r="B5" s="4" t="s">
        <v>88</v>
      </c>
      <c r="C5" s="4" t="s">
        <v>88</v>
      </c>
      <c r="D5" s="4" t="s">
        <v>40</v>
      </c>
      <c r="E5" s="4" t="s">
        <v>101</v>
      </c>
      <c r="F5" s="4" t="s">
        <v>58</v>
      </c>
      <c r="G5" s="4" t="s">
        <v>100</v>
      </c>
      <c r="H5" s="4" t="s">
        <v>59</v>
      </c>
      <c r="I5" s="4" t="s">
        <v>60</v>
      </c>
      <c r="J5" s="4" t="s">
        <v>61</v>
      </c>
      <c r="K5" s="4" t="s">
        <v>60</v>
      </c>
      <c r="L5" s="4" t="s">
        <v>62</v>
      </c>
      <c r="M5" s="4" t="s">
        <v>63</v>
      </c>
      <c r="N5" s="76"/>
    </row>
    <row r="6" spans="1:14" ht="20.25" customHeight="1">
      <c r="A6" s="76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6"/>
    </row>
    <row r="7" spans="1:25" ht="18.75" customHeight="1">
      <c r="A7" s="9" t="s">
        <v>3</v>
      </c>
      <c r="B7" s="10">
        <f>B8+B20+B24</f>
        <v>505414</v>
      </c>
      <c r="C7" s="10">
        <f>C8+C20+C24</f>
        <v>372050</v>
      </c>
      <c r="D7" s="10">
        <f>D8+D20+D24</f>
        <v>374483</v>
      </c>
      <c r="E7" s="10">
        <f>E8+E20+E24</f>
        <v>62912</v>
      </c>
      <c r="F7" s="10">
        <f aca="true" t="shared" si="0" ref="F7:M7">F8+F20+F24</f>
        <v>311777</v>
      </c>
      <c r="G7" s="10">
        <f t="shared" si="0"/>
        <v>503304</v>
      </c>
      <c r="H7" s="10">
        <f t="shared" si="0"/>
        <v>478401</v>
      </c>
      <c r="I7" s="10">
        <f t="shared" si="0"/>
        <v>423482</v>
      </c>
      <c r="J7" s="10">
        <f t="shared" si="0"/>
        <v>295135</v>
      </c>
      <c r="K7" s="10">
        <f t="shared" si="0"/>
        <v>363220</v>
      </c>
      <c r="L7" s="10">
        <f t="shared" si="0"/>
        <v>150357</v>
      </c>
      <c r="M7" s="10">
        <f t="shared" si="0"/>
        <v>85841</v>
      </c>
      <c r="N7" s="10">
        <f>+N8+N20+N24</f>
        <v>3926376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282466</v>
      </c>
      <c r="C8" s="12">
        <f>+C9+C12+C16</f>
        <v>219539</v>
      </c>
      <c r="D8" s="12">
        <f>+D9+D12+D16</f>
        <v>235340</v>
      </c>
      <c r="E8" s="12">
        <f>+E9+E12+E16</f>
        <v>37456</v>
      </c>
      <c r="F8" s="12">
        <f aca="true" t="shared" si="1" ref="F8:M8">+F9+F12+F16</f>
        <v>186808</v>
      </c>
      <c r="G8" s="12">
        <f t="shared" si="1"/>
        <v>303040</v>
      </c>
      <c r="H8" s="12">
        <f t="shared" si="1"/>
        <v>275528</v>
      </c>
      <c r="I8" s="12">
        <f t="shared" si="1"/>
        <v>247887</v>
      </c>
      <c r="J8" s="12">
        <f t="shared" si="1"/>
        <v>174425</v>
      </c>
      <c r="K8" s="12">
        <f t="shared" si="1"/>
        <v>202881</v>
      </c>
      <c r="L8" s="12">
        <f t="shared" si="1"/>
        <v>90664</v>
      </c>
      <c r="M8" s="12">
        <f t="shared" si="1"/>
        <v>54335</v>
      </c>
      <c r="N8" s="12">
        <f>SUM(B8:M8)</f>
        <v>2310369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24069</v>
      </c>
      <c r="C9" s="14">
        <v>24195</v>
      </c>
      <c r="D9" s="14">
        <v>15770</v>
      </c>
      <c r="E9" s="14">
        <v>2941</v>
      </c>
      <c r="F9" s="14">
        <v>13851</v>
      </c>
      <c r="G9" s="14">
        <v>26040</v>
      </c>
      <c r="H9" s="14">
        <v>32803</v>
      </c>
      <c r="I9" s="14">
        <v>15835</v>
      </c>
      <c r="J9" s="14">
        <v>19407</v>
      </c>
      <c r="K9" s="14">
        <v>16299</v>
      </c>
      <c r="L9" s="14">
        <v>10707</v>
      </c>
      <c r="M9" s="14">
        <v>6931</v>
      </c>
      <c r="N9" s="12">
        <f aca="true" t="shared" si="2" ref="N9:N19">SUM(B9:M9)</f>
        <v>208848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24069</v>
      </c>
      <c r="C10" s="14">
        <f>+C9-C11</f>
        <v>24195</v>
      </c>
      <c r="D10" s="14">
        <f>+D9-D11</f>
        <v>15770</v>
      </c>
      <c r="E10" s="14">
        <f>+E9-E11</f>
        <v>2941</v>
      </c>
      <c r="F10" s="14">
        <f aca="true" t="shared" si="3" ref="F10:M10">+F9-F11</f>
        <v>13851</v>
      </c>
      <c r="G10" s="14">
        <f t="shared" si="3"/>
        <v>26040</v>
      </c>
      <c r="H10" s="14">
        <f t="shared" si="3"/>
        <v>32803</v>
      </c>
      <c r="I10" s="14">
        <f t="shared" si="3"/>
        <v>15835</v>
      </c>
      <c r="J10" s="14">
        <f t="shared" si="3"/>
        <v>19407</v>
      </c>
      <c r="K10" s="14">
        <f t="shared" si="3"/>
        <v>16299</v>
      </c>
      <c r="L10" s="14">
        <f t="shared" si="3"/>
        <v>10707</v>
      </c>
      <c r="M10" s="14">
        <f t="shared" si="3"/>
        <v>6931</v>
      </c>
      <c r="N10" s="12">
        <f t="shared" si="2"/>
        <v>208848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204504</v>
      </c>
      <c r="C12" s="14">
        <f>C13+C14+C15</f>
        <v>157618</v>
      </c>
      <c r="D12" s="14">
        <f>D13+D14+D15</f>
        <v>183112</v>
      </c>
      <c r="E12" s="14">
        <f>E13+E14+E15</f>
        <v>28387</v>
      </c>
      <c r="F12" s="14">
        <f aca="true" t="shared" si="4" ref="F12:M12">F13+F14+F15</f>
        <v>137171</v>
      </c>
      <c r="G12" s="14">
        <f t="shared" si="4"/>
        <v>226713</v>
      </c>
      <c r="H12" s="14">
        <f t="shared" si="4"/>
        <v>200069</v>
      </c>
      <c r="I12" s="14">
        <f t="shared" si="4"/>
        <v>192851</v>
      </c>
      <c r="J12" s="14">
        <f t="shared" si="4"/>
        <v>128693</v>
      </c>
      <c r="K12" s="14">
        <f t="shared" si="4"/>
        <v>151540</v>
      </c>
      <c r="L12" s="14">
        <f t="shared" si="4"/>
        <v>68887</v>
      </c>
      <c r="M12" s="14">
        <f t="shared" si="4"/>
        <v>41011</v>
      </c>
      <c r="N12" s="12">
        <f t="shared" si="2"/>
        <v>1720556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105897</v>
      </c>
      <c r="C13" s="14">
        <v>82656</v>
      </c>
      <c r="D13" s="14">
        <v>91486</v>
      </c>
      <c r="E13" s="14">
        <v>14699</v>
      </c>
      <c r="F13" s="14">
        <v>69196</v>
      </c>
      <c r="G13" s="14">
        <v>116780</v>
      </c>
      <c r="H13" s="14">
        <v>107919</v>
      </c>
      <c r="I13" s="14">
        <v>102136</v>
      </c>
      <c r="J13" s="14">
        <v>66475</v>
      </c>
      <c r="K13" s="14">
        <v>77379</v>
      </c>
      <c r="L13" s="14">
        <v>35123</v>
      </c>
      <c r="M13" s="14">
        <v>20210</v>
      </c>
      <c r="N13" s="12">
        <f t="shared" si="2"/>
        <v>889956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95167</v>
      </c>
      <c r="C14" s="14">
        <v>70929</v>
      </c>
      <c r="D14" s="14">
        <v>88889</v>
      </c>
      <c r="E14" s="14">
        <v>12984</v>
      </c>
      <c r="F14" s="14">
        <v>64654</v>
      </c>
      <c r="G14" s="14">
        <v>103627</v>
      </c>
      <c r="H14" s="14">
        <v>87567</v>
      </c>
      <c r="I14" s="14">
        <v>88285</v>
      </c>
      <c r="J14" s="14">
        <v>59831</v>
      </c>
      <c r="K14" s="14">
        <v>71851</v>
      </c>
      <c r="L14" s="14">
        <v>32542</v>
      </c>
      <c r="M14" s="14">
        <v>20206</v>
      </c>
      <c r="N14" s="12">
        <f t="shared" si="2"/>
        <v>796532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3440</v>
      </c>
      <c r="C15" s="14">
        <v>4033</v>
      </c>
      <c r="D15" s="14">
        <v>2737</v>
      </c>
      <c r="E15" s="14">
        <v>704</v>
      </c>
      <c r="F15" s="14">
        <v>3321</v>
      </c>
      <c r="G15" s="14">
        <v>6306</v>
      </c>
      <c r="H15" s="14">
        <v>4583</v>
      </c>
      <c r="I15" s="14">
        <v>2430</v>
      </c>
      <c r="J15" s="14">
        <v>2387</v>
      </c>
      <c r="K15" s="14">
        <v>2310</v>
      </c>
      <c r="L15" s="14">
        <v>1222</v>
      </c>
      <c r="M15" s="14">
        <v>595</v>
      </c>
      <c r="N15" s="12">
        <f t="shared" si="2"/>
        <v>34068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53893</v>
      </c>
      <c r="C16" s="14">
        <f>C17+C18+C19</f>
        <v>37726</v>
      </c>
      <c r="D16" s="14">
        <f>D17+D18+D19</f>
        <v>36458</v>
      </c>
      <c r="E16" s="14">
        <f>E17+E18+E19</f>
        <v>6128</v>
      </c>
      <c r="F16" s="14">
        <f aca="true" t="shared" si="5" ref="F16:M16">F17+F18+F19</f>
        <v>35786</v>
      </c>
      <c r="G16" s="14">
        <f t="shared" si="5"/>
        <v>50287</v>
      </c>
      <c r="H16" s="14">
        <f t="shared" si="5"/>
        <v>42656</v>
      </c>
      <c r="I16" s="14">
        <f t="shared" si="5"/>
        <v>39201</v>
      </c>
      <c r="J16" s="14">
        <f t="shared" si="5"/>
        <v>26325</v>
      </c>
      <c r="K16" s="14">
        <f t="shared" si="5"/>
        <v>35042</v>
      </c>
      <c r="L16" s="14">
        <f t="shared" si="5"/>
        <v>11070</v>
      </c>
      <c r="M16" s="14">
        <f t="shared" si="5"/>
        <v>6393</v>
      </c>
      <c r="N16" s="12">
        <f t="shared" si="2"/>
        <v>380965</v>
      </c>
    </row>
    <row r="17" spans="1:25" ht="18.75" customHeight="1">
      <c r="A17" s="15" t="s">
        <v>23</v>
      </c>
      <c r="B17" s="14">
        <v>12025</v>
      </c>
      <c r="C17" s="14">
        <v>9034</v>
      </c>
      <c r="D17" s="14">
        <v>8351</v>
      </c>
      <c r="E17" s="14">
        <v>1408</v>
      </c>
      <c r="F17" s="14">
        <v>7661</v>
      </c>
      <c r="G17" s="14">
        <v>12996</v>
      </c>
      <c r="H17" s="14">
        <v>11108</v>
      </c>
      <c r="I17" s="14">
        <v>11151</v>
      </c>
      <c r="J17" s="14">
        <v>7241</v>
      </c>
      <c r="K17" s="14">
        <v>9214</v>
      </c>
      <c r="L17" s="14">
        <v>3324</v>
      </c>
      <c r="M17" s="14">
        <v>1649</v>
      </c>
      <c r="N17" s="12">
        <f t="shared" si="2"/>
        <v>95162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5062</v>
      </c>
      <c r="C18" s="14">
        <v>2289</v>
      </c>
      <c r="D18" s="14">
        <v>4370</v>
      </c>
      <c r="E18" s="14">
        <v>505</v>
      </c>
      <c r="F18" s="14">
        <v>2988</v>
      </c>
      <c r="G18" s="14">
        <v>4506</v>
      </c>
      <c r="H18" s="14">
        <v>4376</v>
      </c>
      <c r="I18" s="14">
        <v>4644</v>
      </c>
      <c r="J18" s="14">
        <v>3236</v>
      </c>
      <c r="K18" s="14">
        <v>4679</v>
      </c>
      <c r="L18" s="14">
        <v>1462</v>
      </c>
      <c r="M18" s="14">
        <v>721</v>
      </c>
      <c r="N18" s="12">
        <f t="shared" si="2"/>
        <v>38838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36806</v>
      </c>
      <c r="C19" s="14">
        <v>26403</v>
      </c>
      <c r="D19" s="14">
        <v>23737</v>
      </c>
      <c r="E19" s="14">
        <v>4215</v>
      </c>
      <c r="F19" s="14">
        <v>25137</v>
      </c>
      <c r="G19" s="14">
        <v>32785</v>
      </c>
      <c r="H19" s="14">
        <v>27172</v>
      </c>
      <c r="I19" s="14">
        <v>23406</v>
      </c>
      <c r="J19" s="14">
        <v>15848</v>
      </c>
      <c r="K19" s="14">
        <v>21149</v>
      </c>
      <c r="L19" s="14">
        <v>6284</v>
      </c>
      <c r="M19" s="14">
        <v>4023</v>
      </c>
      <c r="N19" s="12">
        <f t="shared" si="2"/>
        <v>246965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152080</v>
      </c>
      <c r="C20" s="18">
        <f>C21+C22+C23</f>
        <v>94052</v>
      </c>
      <c r="D20" s="18">
        <f>D21+D22+D23</f>
        <v>86791</v>
      </c>
      <c r="E20" s="18">
        <f>E21+E22+E23</f>
        <v>14394</v>
      </c>
      <c r="F20" s="18">
        <f aca="true" t="shared" si="6" ref="F20:M20">F21+F22+F23</f>
        <v>73083</v>
      </c>
      <c r="G20" s="18">
        <f t="shared" si="6"/>
        <v>119402</v>
      </c>
      <c r="H20" s="18">
        <f t="shared" si="6"/>
        <v>130236</v>
      </c>
      <c r="I20" s="18">
        <f t="shared" si="6"/>
        <v>123753</v>
      </c>
      <c r="J20" s="18">
        <f t="shared" si="6"/>
        <v>78375</v>
      </c>
      <c r="K20" s="18">
        <f t="shared" si="6"/>
        <v>118979</v>
      </c>
      <c r="L20" s="18">
        <f t="shared" si="6"/>
        <v>45640</v>
      </c>
      <c r="M20" s="18">
        <f t="shared" si="6"/>
        <v>24776</v>
      </c>
      <c r="N20" s="12">
        <f aca="true" t="shared" si="7" ref="N20:N26">SUM(B20:M20)</f>
        <v>1061561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85559</v>
      </c>
      <c r="C21" s="14">
        <v>55883</v>
      </c>
      <c r="D21" s="14">
        <v>50374</v>
      </c>
      <c r="E21" s="14">
        <v>8489</v>
      </c>
      <c r="F21" s="14">
        <v>42769</v>
      </c>
      <c r="G21" s="14">
        <v>71806</v>
      </c>
      <c r="H21" s="14">
        <v>78812</v>
      </c>
      <c r="I21" s="14">
        <v>73268</v>
      </c>
      <c r="J21" s="14">
        <v>45388</v>
      </c>
      <c r="K21" s="14">
        <v>66986</v>
      </c>
      <c r="L21" s="14">
        <v>25912</v>
      </c>
      <c r="M21" s="14">
        <v>13720</v>
      </c>
      <c r="N21" s="12">
        <f t="shared" si="7"/>
        <v>618966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64595</v>
      </c>
      <c r="C22" s="14">
        <v>36515</v>
      </c>
      <c r="D22" s="14">
        <v>35277</v>
      </c>
      <c r="E22" s="14">
        <v>5627</v>
      </c>
      <c r="F22" s="14">
        <v>29043</v>
      </c>
      <c r="G22" s="14">
        <v>45281</v>
      </c>
      <c r="H22" s="14">
        <v>49499</v>
      </c>
      <c r="I22" s="14">
        <v>49155</v>
      </c>
      <c r="J22" s="14">
        <v>31957</v>
      </c>
      <c r="K22" s="14">
        <v>50691</v>
      </c>
      <c r="L22" s="14">
        <v>19216</v>
      </c>
      <c r="M22" s="14">
        <v>10801</v>
      </c>
      <c r="N22" s="12">
        <f t="shared" si="7"/>
        <v>427657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1926</v>
      </c>
      <c r="C23" s="14">
        <v>1654</v>
      </c>
      <c r="D23" s="14">
        <v>1140</v>
      </c>
      <c r="E23" s="14">
        <v>278</v>
      </c>
      <c r="F23" s="14">
        <v>1271</v>
      </c>
      <c r="G23" s="14">
        <v>2315</v>
      </c>
      <c r="H23" s="14">
        <v>1925</v>
      </c>
      <c r="I23" s="14">
        <v>1330</v>
      </c>
      <c r="J23" s="14">
        <v>1030</v>
      </c>
      <c r="K23" s="14">
        <v>1302</v>
      </c>
      <c r="L23" s="14">
        <v>512</v>
      </c>
      <c r="M23" s="14">
        <v>255</v>
      </c>
      <c r="N23" s="12">
        <f t="shared" si="7"/>
        <v>14938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70868</v>
      </c>
      <c r="C24" s="14">
        <f>C25+C26</f>
        <v>58459</v>
      </c>
      <c r="D24" s="14">
        <f>D25+D26</f>
        <v>52352</v>
      </c>
      <c r="E24" s="14">
        <f>E25+E26</f>
        <v>11062</v>
      </c>
      <c r="F24" s="14">
        <f aca="true" t="shared" si="8" ref="F24:M24">F25+F26</f>
        <v>51886</v>
      </c>
      <c r="G24" s="14">
        <f t="shared" si="8"/>
        <v>80862</v>
      </c>
      <c r="H24" s="14">
        <f t="shared" si="8"/>
        <v>72637</v>
      </c>
      <c r="I24" s="14">
        <f t="shared" si="8"/>
        <v>51842</v>
      </c>
      <c r="J24" s="14">
        <f t="shared" si="8"/>
        <v>42335</v>
      </c>
      <c r="K24" s="14">
        <f t="shared" si="8"/>
        <v>41360</v>
      </c>
      <c r="L24" s="14">
        <f t="shared" si="8"/>
        <v>14053</v>
      </c>
      <c r="M24" s="14">
        <f t="shared" si="8"/>
        <v>6730</v>
      </c>
      <c r="N24" s="12">
        <f t="shared" si="7"/>
        <v>554446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45356</v>
      </c>
      <c r="C25" s="14">
        <v>37414</v>
      </c>
      <c r="D25" s="14">
        <v>33505</v>
      </c>
      <c r="E25" s="14">
        <v>7080</v>
      </c>
      <c r="F25" s="14">
        <v>33207</v>
      </c>
      <c r="G25" s="14">
        <v>51752</v>
      </c>
      <c r="H25" s="14">
        <v>46488</v>
      </c>
      <c r="I25" s="14">
        <v>33179</v>
      </c>
      <c r="J25" s="14">
        <v>27094</v>
      </c>
      <c r="K25" s="14">
        <v>26470</v>
      </c>
      <c r="L25" s="14">
        <v>8994</v>
      </c>
      <c r="M25" s="14">
        <v>4307</v>
      </c>
      <c r="N25" s="12">
        <f t="shared" si="7"/>
        <v>354846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25512</v>
      </c>
      <c r="C26" s="14">
        <v>21045</v>
      </c>
      <c r="D26" s="14">
        <v>18847</v>
      </c>
      <c r="E26" s="14">
        <v>3982</v>
      </c>
      <c r="F26" s="14">
        <v>18679</v>
      </c>
      <c r="G26" s="14">
        <v>29110</v>
      </c>
      <c r="H26" s="14">
        <v>26149</v>
      </c>
      <c r="I26" s="14">
        <v>18663</v>
      </c>
      <c r="J26" s="14">
        <v>15241</v>
      </c>
      <c r="K26" s="14">
        <v>14890</v>
      </c>
      <c r="L26" s="14">
        <v>5059</v>
      </c>
      <c r="M26" s="14">
        <v>2423</v>
      </c>
      <c r="N26" s="12">
        <f t="shared" si="7"/>
        <v>199600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69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0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6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1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84</v>
      </c>
      <c r="B38" s="60">
        <f aca="true" t="shared" si="11" ref="B38:M38">B39*B40</f>
        <v>3257.0800000000004</v>
      </c>
      <c r="C38" s="60">
        <f t="shared" si="11"/>
        <v>2495.2400000000002</v>
      </c>
      <c r="D38" s="60">
        <f t="shared" si="11"/>
        <v>2161.4</v>
      </c>
      <c r="E38" s="60">
        <f t="shared" si="11"/>
        <v>646.2800000000001</v>
      </c>
      <c r="F38" s="60">
        <f t="shared" si="11"/>
        <v>2161.4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2118.6</v>
      </c>
      <c r="K38" s="60">
        <f t="shared" si="11"/>
        <v>2602.2400000000002</v>
      </c>
      <c r="L38" s="60">
        <f t="shared" si="11"/>
        <v>1271.16</v>
      </c>
      <c r="M38" s="60">
        <f t="shared" si="11"/>
        <v>719.0400000000001</v>
      </c>
      <c r="N38" s="28">
        <f>SUM(B38:M38)</f>
        <v>25538.760000000002</v>
      </c>
    </row>
    <row r="39" spans="1:25" ht="18.75" customHeight="1">
      <c r="A39" s="56" t="s">
        <v>45</v>
      </c>
      <c r="B39" s="62">
        <v>761</v>
      </c>
      <c r="C39" s="62">
        <v>583</v>
      </c>
      <c r="D39" s="62">
        <v>505</v>
      </c>
      <c r="E39" s="62">
        <v>151</v>
      </c>
      <c r="F39" s="62">
        <v>505</v>
      </c>
      <c r="G39" s="62">
        <v>622</v>
      </c>
      <c r="H39" s="62">
        <v>677</v>
      </c>
      <c r="I39" s="62">
        <v>595</v>
      </c>
      <c r="J39" s="62">
        <v>495</v>
      </c>
      <c r="K39" s="62">
        <v>608</v>
      </c>
      <c r="L39" s="62">
        <v>297</v>
      </c>
      <c r="M39" s="62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949445.3889604401</v>
      </c>
      <c r="C42" s="64">
        <f aca="true" t="shared" si="12" ref="C42:M42">C43+C44+C45+C46</f>
        <v>675384.87</v>
      </c>
      <c r="D42" s="64">
        <f t="shared" si="12"/>
        <v>639509.3710741501</v>
      </c>
      <c r="E42" s="64">
        <f t="shared" si="12"/>
        <v>147100.2823808</v>
      </c>
      <c r="F42" s="64">
        <f t="shared" si="12"/>
        <v>611760.90062285</v>
      </c>
      <c r="G42" s="64">
        <f t="shared" si="12"/>
        <v>782380.7168</v>
      </c>
      <c r="H42" s="64">
        <f t="shared" si="12"/>
        <v>871147.5349000001</v>
      </c>
      <c r="I42" s="64">
        <f t="shared" si="12"/>
        <v>752749.9600875999</v>
      </c>
      <c r="J42" s="64">
        <f t="shared" si="12"/>
        <v>590952.5616305</v>
      </c>
      <c r="K42" s="64">
        <f t="shared" si="12"/>
        <v>695426.1418272</v>
      </c>
      <c r="L42" s="64">
        <f t="shared" si="12"/>
        <v>341909.66922051</v>
      </c>
      <c r="M42" s="64">
        <f t="shared" si="12"/>
        <v>191138.28986896</v>
      </c>
      <c r="N42" s="64">
        <f>N43+N44+N45+N46</f>
        <v>7248905.68737301</v>
      </c>
    </row>
    <row r="43" spans="1:14" ht="18.75" customHeight="1">
      <c r="A43" s="61" t="s">
        <v>85</v>
      </c>
      <c r="B43" s="58">
        <f aca="true" t="shared" si="13" ref="B43:H43">B35*B7</f>
        <v>949319.1162</v>
      </c>
      <c r="C43" s="58">
        <f t="shared" si="13"/>
        <v>675121.93</v>
      </c>
      <c r="D43" s="58">
        <f t="shared" si="13"/>
        <v>629505.9230000001</v>
      </c>
      <c r="E43" s="58">
        <f t="shared" si="13"/>
        <v>146849.1904</v>
      </c>
      <c r="F43" s="58">
        <f t="shared" si="13"/>
        <v>611581.7632</v>
      </c>
      <c r="G43" s="58">
        <f t="shared" si="13"/>
        <v>782285.4072</v>
      </c>
      <c r="H43" s="58">
        <f t="shared" si="13"/>
        <v>870929.0205</v>
      </c>
      <c r="I43" s="58">
        <f>I35*I7</f>
        <v>752612.2104</v>
      </c>
      <c r="J43" s="58">
        <f>J35*J7</f>
        <v>590712.7025</v>
      </c>
      <c r="K43" s="58">
        <f>K35*K7</f>
        <v>695094.114</v>
      </c>
      <c r="L43" s="58">
        <f>L35*L7</f>
        <v>341746.4253</v>
      </c>
      <c r="M43" s="58">
        <f>M35*M7</f>
        <v>191047.7296</v>
      </c>
      <c r="N43" s="60">
        <f>SUM(B43:M43)</f>
        <v>7236805.5323</v>
      </c>
    </row>
    <row r="44" spans="1:14" ht="18.75" customHeight="1">
      <c r="A44" s="61" t="s">
        <v>86</v>
      </c>
      <c r="B44" s="58">
        <f aca="true" t="shared" si="14" ref="B44:M44">B36*B7</f>
        <v>-3130.80723956</v>
      </c>
      <c r="C44" s="58">
        <f t="shared" si="14"/>
        <v>-2232.3</v>
      </c>
      <c r="D44" s="58">
        <f t="shared" si="14"/>
        <v>-2078.36192585</v>
      </c>
      <c r="E44" s="58">
        <f t="shared" si="14"/>
        <v>-395.1880192</v>
      </c>
      <c r="F44" s="58">
        <f t="shared" si="14"/>
        <v>-1982.26257715</v>
      </c>
      <c r="G44" s="58">
        <f t="shared" si="14"/>
        <v>-2566.8504000000003</v>
      </c>
      <c r="H44" s="58">
        <f t="shared" si="14"/>
        <v>-2679.0456</v>
      </c>
      <c r="I44" s="58">
        <f t="shared" si="14"/>
        <v>-2408.8503124</v>
      </c>
      <c r="J44" s="58">
        <f t="shared" si="14"/>
        <v>-1878.7408695000001</v>
      </c>
      <c r="K44" s="58">
        <f t="shared" si="14"/>
        <v>-2270.2121727999997</v>
      </c>
      <c r="L44" s="58">
        <f t="shared" si="14"/>
        <v>-1107.91607949</v>
      </c>
      <c r="M44" s="58">
        <f t="shared" si="14"/>
        <v>-628.47973104</v>
      </c>
      <c r="N44" s="28">
        <f>SUM(B44:M44)</f>
        <v>-23359.014926989996</v>
      </c>
    </row>
    <row r="45" spans="1:14" ht="18.75" customHeight="1">
      <c r="A45" s="61" t="s">
        <v>47</v>
      </c>
      <c r="B45" s="58">
        <f aca="true" t="shared" si="15" ref="B45:M45">B38</f>
        <v>3257.0800000000004</v>
      </c>
      <c r="C45" s="58">
        <f t="shared" si="15"/>
        <v>2495.2400000000002</v>
      </c>
      <c r="D45" s="58">
        <f t="shared" si="15"/>
        <v>2161.4</v>
      </c>
      <c r="E45" s="58">
        <f t="shared" si="15"/>
        <v>646.2800000000001</v>
      </c>
      <c r="F45" s="58">
        <f t="shared" si="15"/>
        <v>2161.4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2118.6</v>
      </c>
      <c r="K45" s="58">
        <f t="shared" si="15"/>
        <v>2602.2400000000002</v>
      </c>
      <c r="L45" s="58">
        <f t="shared" si="15"/>
        <v>1271.16</v>
      </c>
      <c r="M45" s="58">
        <f t="shared" si="15"/>
        <v>719.0400000000001</v>
      </c>
      <c r="N45" s="60">
        <f>SUM(B45:M45)</f>
        <v>25538.760000000002</v>
      </c>
    </row>
    <row r="46" spans="1:25" ht="18.75" customHeight="1">
      <c r="A46" s="2" t="s">
        <v>93</v>
      </c>
      <c r="B46" s="58">
        <v>0</v>
      </c>
      <c r="C46" s="58">
        <v>0</v>
      </c>
      <c r="D46" s="58">
        <v>9920.41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94</v>
      </c>
      <c r="B48" s="28">
        <f>+B49+B52+B60+B61</f>
        <v>-11696.880000000005</v>
      </c>
      <c r="C48" s="28">
        <f aca="true" t="shared" si="16" ref="C48:M48">+C49+C52+C60+C61</f>
        <v>9821.050000000003</v>
      </c>
      <c r="D48" s="28">
        <f t="shared" si="16"/>
        <v>-49249.62</v>
      </c>
      <c r="E48" s="28">
        <f t="shared" si="16"/>
        <v>9165.400000000001</v>
      </c>
      <c r="F48" s="28">
        <f t="shared" si="16"/>
        <v>7242.529999999999</v>
      </c>
      <c r="G48" s="28">
        <f t="shared" si="16"/>
        <v>-30952.369999999995</v>
      </c>
      <c r="H48" s="28">
        <f t="shared" si="16"/>
        <v>-114152.84</v>
      </c>
      <c r="I48" s="28">
        <f t="shared" si="16"/>
        <v>-78264.99</v>
      </c>
      <c r="J48" s="28">
        <f t="shared" si="16"/>
        <v>-39476.09000000001</v>
      </c>
      <c r="K48" s="28">
        <f t="shared" si="16"/>
        <v>-48063.17</v>
      </c>
      <c r="L48" s="28">
        <f t="shared" si="16"/>
        <v>-25220.57</v>
      </c>
      <c r="M48" s="28">
        <f t="shared" si="16"/>
        <v>-2844.3799999999974</v>
      </c>
      <c r="N48" s="28">
        <f>+N49+N52+N60+N61</f>
        <v>-373691.92999999993</v>
      </c>
    </row>
    <row r="49" spans="1:14" ht="18.75" customHeight="1">
      <c r="A49" s="17" t="s">
        <v>48</v>
      </c>
      <c r="B49" s="29">
        <f>B50+B51</f>
        <v>-91462.2</v>
      </c>
      <c r="C49" s="29">
        <f>C50+C51</f>
        <v>-91941</v>
      </c>
      <c r="D49" s="29">
        <f>D50+D51</f>
        <v>-59926</v>
      </c>
      <c r="E49" s="29">
        <f>E50+E51</f>
        <v>-11175.8</v>
      </c>
      <c r="F49" s="29">
        <f aca="true" t="shared" si="17" ref="F49:M49">F50+F51</f>
        <v>-52633.8</v>
      </c>
      <c r="G49" s="29">
        <f t="shared" si="17"/>
        <v>-98952</v>
      </c>
      <c r="H49" s="29">
        <f t="shared" si="17"/>
        <v>-124651.4</v>
      </c>
      <c r="I49" s="29">
        <f t="shared" si="17"/>
        <v>-60173</v>
      </c>
      <c r="J49" s="29">
        <f t="shared" si="17"/>
        <v>-73746.6</v>
      </c>
      <c r="K49" s="29">
        <f t="shared" si="17"/>
        <v>-61936.2</v>
      </c>
      <c r="L49" s="29">
        <f t="shared" si="17"/>
        <v>-40686.6</v>
      </c>
      <c r="M49" s="29">
        <f t="shared" si="17"/>
        <v>-26337.8</v>
      </c>
      <c r="N49" s="28">
        <f aca="true" t="shared" si="18" ref="N49:N61">SUM(B49:M49)</f>
        <v>-793622.3999999999</v>
      </c>
    </row>
    <row r="50" spans="1:25" ht="18.75" customHeight="1">
      <c r="A50" s="13" t="s">
        <v>49</v>
      </c>
      <c r="B50" s="20">
        <f>ROUND(-B9*$D$3,2)</f>
        <v>-91462.2</v>
      </c>
      <c r="C50" s="20">
        <f>ROUND(-C9*$D$3,2)</f>
        <v>-91941</v>
      </c>
      <c r="D50" s="20">
        <f>ROUND(-D9*$D$3,2)</f>
        <v>-59926</v>
      </c>
      <c r="E50" s="20">
        <f>ROUND(-E9*$D$3,2)</f>
        <v>-11175.8</v>
      </c>
      <c r="F50" s="20">
        <f aca="true" t="shared" si="19" ref="F50:M50">ROUND(-F9*$D$3,2)</f>
        <v>-52633.8</v>
      </c>
      <c r="G50" s="20">
        <f t="shared" si="19"/>
        <v>-98952</v>
      </c>
      <c r="H50" s="20">
        <f t="shared" si="19"/>
        <v>-124651.4</v>
      </c>
      <c r="I50" s="20">
        <f t="shared" si="19"/>
        <v>-60173</v>
      </c>
      <c r="J50" s="20">
        <f t="shared" si="19"/>
        <v>-73746.6</v>
      </c>
      <c r="K50" s="20">
        <f t="shared" si="19"/>
        <v>-61936.2</v>
      </c>
      <c r="L50" s="20">
        <f t="shared" si="19"/>
        <v>-40686.6</v>
      </c>
      <c r="M50" s="20">
        <f t="shared" si="19"/>
        <v>-26337.8</v>
      </c>
      <c r="N50" s="49">
        <f t="shared" si="18"/>
        <v>-793622.3999999999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87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104</v>
      </c>
      <c r="B60" s="30">
        <v>79975.04</v>
      </c>
      <c r="C60" s="30">
        <v>101881.89</v>
      </c>
      <c r="D60" s="30">
        <v>10774.82</v>
      </c>
      <c r="E60" s="30">
        <v>20422.52</v>
      </c>
      <c r="F60" s="30">
        <v>59897.73</v>
      </c>
      <c r="G60" s="30">
        <v>68055.27</v>
      </c>
      <c r="H60" s="30">
        <v>10609.84</v>
      </c>
      <c r="I60" s="30">
        <v>-17989.27</v>
      </c>
      <c r="J60" s="30">
        <v>34475.95</v>
      </c>
      <c r="K60" s="30">
        <v>13971.47</v>
      </c>
      <c r="L60" s="30">
        <v>15551.63</v>
      </c>
      <c r="M60" s="30">
        <v>23536.22</v>
      </c>
      <c r="N60" s="27">
        <f t="shared" si="18"/>
        <v>421163.11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95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20"/>
    </row>
    <row r="63" spans="1:25" ht="15.75">
      <c r="A63" s="2" t="s">
        <v>98</v>
      </c>
      <c r="B63" s="32">
        <f aca="true" t="shared" si="22" ref="B63:M63">+B42+B48</f>
        <v>937748.50896044</v>
      </c>
      <c r="C63" s="32">
        <f t="shared" si="22"/>
        <v>685205.92</v>
      </c>
      <c r="D63" s="32">
        <f t="shared" si="22"/>
        <v>590259.7510741501</v>
      </c>
      <c r="E63" s="32">
        <f t="shared" si="22"/>
        <v>156265.6823808</v>
      </c>
      <c r="F63" s="32">
        <f t="shared" si="22"/>
        <v>619003.4306228501</v>
      </c>
      <c r="G63" s="32">
        <f t="shared" si="22"/>
        <v>751428.3468</v>
      </c>
      <c r="H63" s="32">
        <f t="shared" si="22"/>
        <v>756994.6949000001</v>
      </c>
      <c r="I63" s="32">
        <f t="shared" si="22"/>
        <v>674484.9700875999</v>
      </c>
      <c r="J63" s="32">
        <f t="shared" si="22"/>
        <v>551476.4716305</v>
      </c>
      <c r="K63" s="32">
        <f t="shared" si="22"/>
        <v>647362.9718271999</v>
      </c>
      <c r="L63" s="32">
        <f t="shared" si="22"/>
        <v>316689.09922051</v>
      </c>
      <c r="M63" s="32">
        <f t="shared" si="22"/>
        <v>188293.90986896</v>
      </c>
      <c r="N63" s="32">
        <f>SUM(B63:M63)</f>
        <v>6875213.75737301</v>
      </c>
      <c r="O63"/>
      <c r="P63"/>
      <c r="Q63"/>
      <c r="R63"/>
      <c r="S63"/>
      <c r="T63"/>
      <c r="U63"/>
      <c r="V63"/>
      <c r="W63"/>
      <c r="X63"/>
      <c r="Y63"/>
    </row>
    <row r="64" spans="1:16" ht="15" customHeight="1">
      <c r="A64" s="37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  <c r="P64" s="79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97</v>
      </c>
      <c r="B66" s="39">
        <f>SUM(B67:B80)</f>
        <v>937748.51</v>
      </c>
      <c r="C66" s="39">
        <f aca="true" t="shared" si="23" ref="C66:M66">SUM(C67:C80)</f>
        <v>685205.92</v>
      </c>
      <c r="D66" s="39">
        <f t="shared" si="23"/>
        <v>590259.75</v>
      </c>
      <c r="E66" s="39">
        <f t="shared" si="23"/>
        <v>156265.68</v>
      </c>
      <c r="F66" s="39">
        <f t="shared" si="23"/>
        <v>619003.4299999999</v>
      </c>
      <c r="G66" s="39">
        <f t="shared" si="23"/>
        <v>751428.34</v>
      </c>
      <c r="H66" s="39">
        <f t="shared" si="23"/>
        <v>756994.69</v>
      </c>
      <c r="I66" s="39">
        <f t="shared" si="23"/>
        <v>674484.97</v>
      </c>
      <c r="J66" s="39">
        <f t="shared" si="23"/>
        <v>551476.47</v>
      </c>
      <c r="K66" s="39">
        <f t="shared" si="23"/>
        <v>647362.97</v>
      </c>
      <c r="L66" s="39">
        <f t="shared" si="23"/>
        <v>316689.1</v>
      </c>
      <c r="M66" s="39">
        <f t="shared" si="23"/>
        <v>188293.91</v>
      </c>
      <c r="N66" s="32">
        <f>SUM(N67:N80)</f>
        <v>6875213.739999998</v>
      </c>
    </row>
    <row r="67" spans="1:14" ht="18.75" customHeight="1">
      <c r="A67" s="17" t="s">
        <v>89</v>
      </c>
      <c r="B67" s="39">
        <f>176242.35+4935.8</f>
        <v>181178.15</v>
      </c>
      <c r="C67" s="39">
        <f>169606.97+20338.93</f>
        <v>189945.9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371124.05</v>
      </c>
    </row>
    <row r="68" spans="1:14" ht="18.75" customHeight="1">
      <c r="A68" s="17" t="s">
        <v>90</v>
      </c>
      <c r="B68" s="39">
        <f>681531.12+75039.24</f>
        <v>756570.36</v>
      </c>
      <c r="C68" s="39">
        <f>413717.06+81542.96</f>
        <v>495260.02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1251830.38</v>
      </c>
    </row>
    <row r="69" spans="1:14" ht="18.75" customHeight="1">
      <c r="A69" s="17" t="s">
        <v>73</v>
      </c>
      <c r="B69" s="38">
        <v>0</v>
      </c>
      <c r="C69" s="38">
        <v>0</v>
      </c>
      <c r="D69" s="29">
        <f>569564.52+9920.41+10774.82</f>
        <v>590259.75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590259.75</v>
      </c>
    </row>
    <row r="70" spans="1:14" ht="18.75" customHeight="1">
      <c r="A70" s="17" t="s">
        <v>64</v>
      </c>
      <c r="B70" s="38">
        <v>0</v>
      </c>
      <c r="C70" s="38">
        <v>0</v>
      </c>
      <c r="D70" s="38">
        <v>0</v>
      </c>
      <c r="E70" s="29">
        <f>135843.16+20422.52</f>
        <v>156265.68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156265.68</v>
      </c>
    </row>
    <row r="71" spans="1:14" ht="18.75" customHeight="1">
      <c r="A71" s="17" t="s">
        <v>65</v>
      </c>
      <c r="B71" s="38">
        <v>0</v>
      </c>
      <c r="C71" s="38">
        <v>0</v>
      </c>
      <c r="D71" s="38">
        <v>0</v>
      </c>
      <c r="E71" s="38">
        <v>0</v>
      </c>
      <c r="F71" s="29">
        <f>59897.73+559105.7</f>
        <v>619003.4299999999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619003.4299999999</v>
      </c>
    </row>
    <row r="72" spans="1:14" ht="18.75" customHeight="1">
      <c r="A72" s="17" t="s">
        <v>102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f>683373.07+68055.27</f>
        <v>751428.34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751428.34</v>
      </c>
    </row>
    <row r="73" spans="1:14" ht="18.75" customHeight="1">
      <c r="A73" s="17" t="s">
        <v>66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f>574097.64+10609.84</f>
        <v>584707.48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584707.48</v>
      </c>
    </row>
    <row r="74" spans="1:14" ht="18.75" customHeight="1">
      <c r="A74" s="17" t="s">
        <v>67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f>172287.21</f>
        <v>172287.21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172287.21</v>
      </c>
    </row>
    <row r="75" spans="1:14" ht="18.75" customHeight="1">
      <c r="A75" s="17" t="s">
        <v>68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f>674484.97</f>
        <v>674484.97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674484.97</v>
      </c>
    </row>
    <row r="76" spans="1:14" ht="18.75" customHeight="1">
      <c r="A76" s="17" t="s">
        <v>69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f>517000.52+34475.95</f>
        <v>551476.47</v>
      </c>
      <c r="K76" s="38">
        <v>0</v>
      </c>
      <c r="L76" s="38">
        <v>0</v>
      </c>
      <c r="M76" s="38">
        <v>0</v>
      </c>
      <c r="N76" s="32">
        <f t="shared" si="24"/>
        <v>551476.47</v>
      </c>
    </row>
    <row r="77" spans="1:14" ht="18.75" customHeight="1">
      <c r="A77" s="17" t="s">
        <v>70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f>633391.5+13971.47</f>
        <v>647362.97</v>
      </c>
      <c r="L77" s="38">
        <v>0</v>
      </c>
      <c r="M77" s="65"/>
      <c r="N77" s="29">
        <f t="shared" si="24"/>
        <v>647362.97</v>
      </c>
    </row>
    <row r="78" spans="1:14" ht="18.75" customHeight="1">
      <c r="A78" s="17" t="s">
        <v>71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f>301137.47+15551.63</f>
        <v>316689.1</v>
      </c>
      <c r="M78" s="38">
        <v>0</v>
      </c>
      <c r="N78" s="32">
        <f t="shared" si="24"/>
        <v>316689.1</v>
      </c>
    </row>
    <row r="79" spans="1:14" ht="18.75" customHeight="1">
      <c r="A79" s="17" t="s">
        <v>72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f>164757.69+23536.22</f>
        <v>188293.91</v>
      </c>
      <c r="N79" s="29">
        <f t="shared" si="24"/>
        <v>188293.91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105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91</v>
      </c>
      <c r="B84" s="47">
        <v>2.0860838605107</v>
      </c>
      <c r="C84" s="47">
        <v>2.0753441224689677</v>
      </c>
      <c r="D84" s="47">
        <v>0</v>
      </c>
      <c r="E84" s="47">
        <v>0</v>
      </c>
      <c r="F84" s="38">
        <v>0</v>
      </c>
      <c r="G84" s="38">
        <v>0</v>
      </c>
      <c r="H84" s="47">
        <v>0</v>
      </c>
      <c r="I84" s="47">
        <v>0</v>
      </c>
      <c r="J84" s="47">
        <v>0</v>
      </c>
      <c r="K84" s="38">
        <v>0</v>
      </c>
      <c r="L84" s="47">
        <v>0</v>
      </c>
      <c r="M84" s="47">
        <v>0</v>
      </c>
      <c r="N84" s="32"/>
    </row>
    <row r="85" spans="1:14" ht="18.75" customHeight="1">
      <c r="A85" s="17" t="s">
        <v>92</v>
      </c>
      <c r="B85" s="47">
        <v>1.8318412101483175</v>
      </c>
      <c r="C85" s="47">
        <v>1.7274788045276073</v>
      </c>
      <c r="D85" s="47">
        <v>0</v>
      </c>
      <c r="E85" s="47">
        <v>0</v>
      </c>
      <c r="F85" s="38">
        <v>0</v>
      </c>
      <c r="G85" s="38">
        <v>0</v>
      </c>
      <c r="H85" s="47">
        <v>0</v>
      </c>
      <c r="I85" s="47">
        <v>0</v>
      </c>
      <c r="J85" s="47">
        <v>0</v>
      </c>
      <c r="K85" s="38">
        <v>0</v>
      </c>
      <c r="L85" s="47">
        <v>0</v>
      </c>
      <c r="M85" s="47">
        <v>0</v>
      </c>
      <c r="N85" s="32"/>
    </row>
    <row r="86" spans="1:14" ht="18.75" customHeight="1">
      <c r="A86" s="17" t="s">
        <v>83</v>
      </c>
      <c r="B86" s="47">
        <v>0</v>
      </c>
      <c r="C86" s="47">
        <v>0</v>
      </c>
      <c r="D86" s="24">
        <f>(D$43+D$44+D$45)/D$7</f>
        <v>1.6812217405707337</v>
      </c>
      <c r="E86" s="47">
        <v>0</v>
      </c>
      <c r="F86" s="38">
        <v>0</v>
      </c>
      <c r="G86" s="38">
        <v>0</v>
      </c>
      <c r="H86" s="47">
        <v>0</v>
      </c>
      <c r="I86" s="47">
        <v>0</v>
      </c>
      <c r="J86" s="47">
        <v>0</v>
      </c>
      <c r="K86" s="38">
        <v>0</v>
      </c>
      <c r="L86" s="47">
        <v>0</v>
      </c>
      <c r="M86" s="47">
        <v>0</v>
      </c>
      <c r="N86" s="29"/>
    </row>
    <row r="87" spans="1:14" ht="18.75" customHeight="1">
      <c r="A87" s="17" t="s">
        <v>74</v>
      </c>
      <c r="B87" s="47">
        <v>0</v>
      </c>
      <c r="C87" s="47">
        <v>0</v>
      </c>
      <c r="D87" s="47">
        <v>0</v>
      </c>
      <c r="E87" s="47">
        <f>(E$43+E$44+E$45)/E$7</f>
        <v>2.3381911619532043</v>
      </c>
      <c r="F87" s="38">
        <v>0</v>
      </c>
      <c r="G87" s="38">
        <v>0</v>
      </c>
      <c r="H87" s="47">
        <v>0</v>
      </c>
      <c r="I87" s="47">
        <v>0</v>
      </c>
      <c r="J87" s="47">
        <v>0</v>
      </c>
      <c r="K87" s="38">
        <v>0</v>
      </c>
      <c r="L87" s="47">
        <v>0</v>
      </c>
      <c r="M87" s="47">
        <v>0</v>
      </c>
      <c r="N87" s="32"/>
    </row>
    <row r="88" spans="1:14" ht="18.75" customHeight="1">
      <c r="A88" s="17" t="s">
        <v>75</v>
      </c>
      <c r="B88" s="47">
        <v>0</v>
      </c>
      <c r="C88" s="47">
        <v>0</v>
      </c>
      <c r="D88" s="47">
        <v>0</v>
      </c>
      <c r="E88" s="47">
        <v>0</v>
      </c>
      <c r="F88" s="47">
        <f>(F$43+F$44+F$45)/F$7</f>
        <v>1.9621745690761347</v>
      </c>
      <c r="G88" s="38">
        <v>0</v>
      </c>
      <c r="H88" s="47">
        <v>0</v>
      </c>
      <c r="I88" s="47">
        <v>0</v>
      </c>
      <c r="J88" s="47">
        <v>0</v>
      </c>
      <c r="K88" s="38">
        <v>0</v>
      </c>
      <c r="L88" s="47">
        <v>0</v>
      </c>
      <c r="M88" s="47">
        <v>0</v>
      </c>
      <c r="N88" s="29"/>
    </row>
    <row r="89" spans="1:14" ht="18.75" customHeight="1">
      <c r="A89" s="17" t="s">
        <v>99</v>
      </c>
      <c r="B89" s="47">
        <v>0</v>
      </c>
      <c r="C89" s="47">
        <v>0</v>
      </c>
      <c r="D89" s="47">
        <v>0</v>
      </c>
      <c r="E89" s="47">
        <v>0</v>
      </c>
      <c r="F89" s="38">
        <v>0</v>
      </c>
      <c r="G89" s="47">
        <f>(G$43+G$44+G$45)/G$7</f>
        <v>1.5544893678571998</v>
      </c>
      <c r="H89" s="47">
        <v>0</v>
      </c>
      <c r="I89" s="47">
        <v>0</v>
      </c>
      <c r="J89" s="47">
        <v>0</v>
      </c>
      <c r="K89" s="38">
        <v>0</v>
      </c>
      <c r="L89" s="47">
        <v>0</v>
      </c>
      <c r="M89" s="47">
        <v>0</v>
      </c>
      <c r="N89" s="32"/>
    </row>
    <row r="90" spans="1:14" ht="18.75" customHeight="1">
      <c r="A90" s="17" t="s">
        <v>76</v>
      </c>
      <c r="B90" s="47">
        <v>0</v>
      </c>
      <c r="C90" s="47">
        <v>0</v>
      </c>
      <c r="D90" s="47">
        <v>0</v>
      </c>
      <c r="E90" s="47">
        <v>0</v>
      </c>
      <c r="F90" s="38">
        <v>0</v>
      </c>
      <c r="G90" s="38">
        <v>0</v>
      </c>
      <c r="H90" s="47">
        <v>1.8309075625261213</v>
      </c>
      <c r="I90" s="47">
        <v>0</v>
      </c>
      <c r="J90" s="47">
        <v>0</v>
      </c>
      <c r="K90" s="38">
        <v>0</v>
      </c>
      <c r="L90" s="47">
        <v>0</v>
      </c>
      <c r="M90" s="47">
        <v>0</v>
      </c>
      <c r="N90" s="32"/>
    </row>
    <row r="91" spans="1:14" ht="18.75" customHeight="1">
      <c r="A91" s="17" t="s">
        <v>77</v>
      </c>
      <c r="B91" s="47">
        <v>0</v>
      </c>
      <c r="C91" s="47">
        <v>0</v>
      </c>
      <c r="D91" s="47">
        <v>0</v>
      </c>
      <c r="E91" s="47">
        <v>0</v>
      </c>
      <c r="F91" s="38">
        <v>0</v>
      </c>
      <c r="G91" s="38">
        <v>0</v>
      </c>
      <c r="H91" s="47">
        <v>1.7894085317270056</v>
      </c>
      <c r="I91" s="47">
        <v>0</v>
      </c>
      <c r="J91" s="47">
        <v>0</v>
      </c>
      <c r="K91" s="38">
        <v>0</v>
      </c>
      <c r="L91" s="47">
        <v>0</v>
      </c>
      <c r="M91" s="47">
        <v>0</v>
      </c>
      <c r="N91" s="32"/>
    </row>
    <row r="92" spans="1:14" ht="18.75" customHeight="1">
      <c r="A92" s="17" t="s">
        <v>78</v>
      </c>
      <c r="B92" s="47">
        <v>0</v>
      </c>
      <c r="C92" s="47">
        <v>0</v>
      </c>
      <c r="D92" s="47">
        <v>0</v>
      </c>
      <c r="E92" s="47">
        <v>0</v>
      </c>
      <c r="F92" s="38">
        <v>0</v>
      </c>
      <c r="G92" s="38">
        <v>0</v>
      </c>
      <c r="H92" s="47">
        <v>0</v>
      </c>
      <c r="I92" s="47">
        <f>(I$43+I$44+I$45)/I$7</f>
        <v>1.7775252787310911</v>
      </c>
      <c r="J92" s="47">
        <v>0</v>
      </c>
      <c r="K92" s="38">
        <v>0</v>
      </c>
      <c r="L92" s="47">
        <v>0</v>
      </c>
      <c r="M92" s="47">
        <v>0</v>
      </c>
      <c r="N92" s="29"/>
    </row>
    <row r="93" spans="1:14" ht="18.75" customHeight="1">
      <c r="A93" s="17" t="s">
        <v>79</v>
      </c>
      <c r="B93" s="47">
        <v>0</v>
      </c>
      <c r="C93" s="47">
        <v>0</v>
      </c>
      <c r="D93" s="47">
        <v>0</v>
      </c>
      <c r="E93" s="47">
        <v>0</v>
      </c>
      <c r="F93" s="38">
        <v>0</v>
      </c>
      <c r="G93" s="38">
        <v>0</v>
      </c>
      <c r="H93" s="47">
        <v>0</v>
      </c>
      <c r="I93" s="47">
        <v>0</v>
      </c>
      <c r="J93" s="47">
        <f>(J$43+J$44+J$45)/J$7</f>
        <v>2.0023127098802243</v>
      </c>
      <c r="K93" s="38">
        <v>0</v>
      </c>
      <c r="L93" s="47">
        <v>0</v>
      </c>
      <c r="M93" s="47">
        <v>0</v>
      </c>
      <c r="N93" s="32"/>
    </row>
    <row r="94" spans="1:14" ht="18.75" customHeight="1">
      <c r="A94" s="17" t="s">
        <v>80</v>
      </c>
      <c r="B94" s="47">
        <v>0</v>
      </c>
      <c r="C94" s="47">
        <v>0</v>
      </c>
      <c r="D94" s="47">
        <v>0</v>
      </c>
      <c r="E94" s="47">
        <v>0</v>
      </c>
      <c r="F94" s="38">
        <v>0</v>
      </c>
      <c r="G94" s="38">
        <v>0</v>
      </c>
      <c r="H94" s="47">
        <v>0</v>
      </c>
      <c r="I94" s="47">
        <v>0</v>
      </c>
      <c r="J94" s="47">
        <v>0</v>
      </c>
      <c r="K94" s="24">
        <f>(K$43+K$44+K$45)/K$7</f>
        <v>1.914614123195859</v>
      </c>
      <c r="L94" s="47">
        <v>0</v>
      </c>
      <c r="M94" s="47">
        <v>0</v>
      </c>
      <c r="N94" s="29"/>
    </row>
    <row r="95" spans="1:14" ht="18.75" customHeight="1">
      <c r="A95" s="17" t="s">
        <v>81</v>
      </c>
      <c r="B95" s="47">
        <v>0</v>
      </c>
      <c r="C95" s="47">
        <v>0</v>
      </c>
      <c r="D95" s="47">
        <v>0</v>
      </c>
      <c r="E95" s="47">
        <v>0</v>
      </c>
      <c r="F95" s="38">
        <v>0</v>
      </c>
      <c r="G95" s="38">
        <v>0</v>
      </c>
      <c r="H95" s="47">
        <v>0</v>
      </c>
      <c r="I95" s="47">
        <v>0</v>
      </c>
      <c r="J95" s="47">
        <v>0</v>
      </c>
      <c r="K95" s="47">
        <v>0</v>
      </c>
      <c r="L95" s="47">
        <f>(L$43+L$44+L$45)/L$7</f>
        <v>2.273985708816417</v>
      </c>
      <c r="M95" s="47">
        <v>0</v>
      </c>
      <c r="N95" s="66"/>
    </row>
    <row r="96" spans="1:14" ht="18.75" customHeight="1">
      <c r="A96" s="37" t="s">
        <v>82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f>(M$43+M$44+M$45)/M$7</f>
        <v>2.2266549768637365</v>
      </c>
      <c r="N96" s="53"/>
    </row>
    <row r="97" spans="1:13" ht="41.25" customHeight="1">
      <c r="A97" s="78" t="s">
        <v>106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100" ht="14.25">
      <c r="B100" s="43"/>
    </row>
    <row r="101" ht="14.25">
      <c r="H101" s="44"/>
    </row>
    <row r="103" spans="8:11" ht="14.25">
      <c r="H103" s="45"/>
      <c r="I103" s="46"/>
      <c r="J103" s="46"/>
      <c r="K103" s="46"/>
    </row>
  </sheetData>
  <sheetProtection/>
  <mergeCells count="7">
    <mergeCell ref="A97:M97"/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2016-02-24T14:08:55Z</dcterms:modified>
  <cp:category/>
  <cp:version/>
  <cp:contentType/>
  <cp:contentStatus/>
</cp:coreProperties>
</file>