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<sst xmlns="http://schemas.openxmlformats.org/spreadsheetml/2006/main" count="109" uniqueCount="107">
  <si>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</si>
  <si>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</si>
  <si>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</si>
  <si>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</si>
  <si>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</si>
  <si>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</si>
  <si>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</si>
  <si>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</si>
  <si>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</si>
  <si>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</si>
  <si>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</si>
  <si>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</si>
  <si>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</si>
  <si>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</si>
  <si>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</si>
  <si>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</si>
  <si>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</si>
  <si>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</si>
  <si>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</si>
  <si>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</si>
  <si>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</si>
  <si>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</si>
  <si>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</si>
  <si>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</si>
  <si>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</si>
  <si>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</si>
  <si>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</si>
  <si>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</si>
  <si>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</si>
  <si>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</si>
  <si>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</si>
  <si>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</si>
  <si>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</si>
  <si>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</si>
  <si>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</si>
  <si>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</si>
  <si>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</si>
  <si>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</si>
  <si>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</si>
  <si>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</si>
  <si>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</si>
  <si>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</si>
  <si>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</si>
  <si>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</si>
  <si>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</si>
  <si>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</si>
  <si>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</si>
  <si>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</si>
  <si>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</si>
  <si>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</si>
  <si>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</si>
  <si>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</si>
  <si>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</si>
  <si>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</si>
  <si>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</si>
  <si>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</si>
  <si>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</si>
  <si>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</si>
  <si>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</si>
  <si>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</si>
  <si>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</si>
  <si>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</si>
  <si>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</si>
  <si>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</si>
  <si>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</si>
  <si>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</si>
  <si>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</si>
  <si>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</si>
  <si>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</si>
  <si>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</si>
  <si>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</si>
  <si>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</si>
  <si>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</si>
  <si>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</si>
  <si>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</si>
  <si>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</si>
  <si>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</si>
  <si>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</si>
  <si>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</si>
  <si>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</si>
  <si>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</si>
  <si>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</si>
  <si>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</si>
  <si>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</si>
  <si>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</si>
  <si>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</si>
  <si>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</si>
  <si>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</si>
  <si>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</si>
  <si>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</si>
  <si>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</si>
  <si>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</si>
  <si>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</si>
  <si>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</si>
  <si>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</si>
  <si>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</si>
  <si>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</si>
  <si>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</si>
  <si>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</si>
  <si>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</si>
  <si>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</si>
  <si>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</si>
  <si>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</si>
  <si>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23/02/16 - VENCIMENTO 01/03/16</t>
  </si>
  <si>
    <t>7.3. Revisão de Remuneração pelo Transporte Coletivo (1)</t>
  </si>
  <si>
    <t>10. Tarifa de Remuneração por Passageiro (2)</t>
  </si>
  <si>
    <t>Nota: (1) Revisão de passageiros transportados, processada pelo sistema de bilhetagem eletrônica, mês de janeiro/16 e revisão de fatores de integração e de gratuidade período de 01/01 a 0202/16, todas as áreas. Total de 689.863 passageiros. 
             (2) Tarifa de remuneração de cada empresa considerando a aplicação dos fatores de integração e de gratuidade e, também,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</si>
</sst>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79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79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79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96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88</v>
      </c>
      <c r="C5" s="4" t="s">
        <v>88</v>
      </c>
      <c r="D5" s="4" t="s">
        <v>40</v>
      </c>
      <c r="E5" s="4" t="s">
        <v>101</v>
      </c>
      <c r="F5" s="4" t="s">
        <v>58</v>
      </c>
      <c r="G5" s="4" t="s">
        <v>100</v>
      </c>
      <c r="H5" s="4" t="s">
        <v>59</v>
      </c>
      <c r="I5" s="4" t="s">
        <v>60</v>
      </c>
      <c r="J5" s="4" t="s">
        <v>61</v>
      </c>
      <c r="K5" s="4" t="s">
        <v>60</v>
      </c>
      <c r="L5" s="4" t="s">
        <v>62</v>
      </c>
      <c r="M5" s="4" t="s">
        <v>63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25" ht="18.75" customHeight="1">
      <c r="A7" s="9" t="s">
        <v>3</v>
      </c>
      <c r="B7" s="10">
        <f>B8+B20+B24</f>
        <v>517472</v>
      </c>
      <c r="C7" s="10">
        <f>C8+C20+C24</f>
        <v>381464</v>
      </c>
      <c r="D7" s="10">
        <f>D8+D20+D24</f>
        <v>379983</v>
      </c>
      <c r="E7" s="10">
        <f>E8+E20+E24</f>
        <v>70274</v>
      </c>
      <c r="F7" s="10">
        <f aca="true" t="shared" si="0" ref="F7:M7">F8+F20+F24</f>
        <v>325259</v>
      </c>
      <c r="G7" s="10">
        <f t="shared" si="0"/>
        <v>508766</v>
      </c>
      <c r="H7" s="10">
        <f t="shared" si="0"/>
        <v>483752</v>
      </c>
      <c r="I7" s="10">
        <f t="shared" si="0"/>
        <v>429622</v>
      </c>
      <c r="J7" s="10">
        <f t="shared" si="0"/>
        <v>304445</v>
      </c>
      <c r="K7" s="10">
        <f t="shared" si="0"/>
        <v>365863</v>
      </c>
      <c r="L7" s="10">
        <f t="shared" si="0"/>
        <v>150868</v>
      </c>
      <c r="M7" s="10">
        <f t="shared" si="0"/>
        <v>85556</v>
      </c>
      <c r="N7" s="10">
        <f>+N8+N20+N24</f>
        <v>4003324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27</v>
      </c>
      <c r="B8" s="12">
        <f>+B9+B12+B16</f>
        <v>291075</v>
      </c>
      <c r="C8" s="12">
        <f>+C9+C12+C16</f>
        <v>226850</v>
      </c>
      <c r="D8" s="12">
        <f>+D9+D12+D16</f>
        <v>239764</v>
      </c>
      <c r="E8" s="12">
        <f>+E9+E12+E16</f>
        <v>41209</v>
      </c>
      <c r="F8" s="12">
        <f aca="true" t="shared" si="1" ref="F8:M8">+F9+F12+F16</f>
        <v>195914</v>
      </c>
      <c r="G8" s="12">
        <f t="shared" si="1"/>
        <v>308442</v>
      </c>
      <c r="H8" s="12">
        <f t="shared" si="1"/>
        <v>281894</v>
      </c>
      <c r="I8" s="12">
        <f t="shared" si="1"/>
        <v>253605</v>
      </c>
      <c r="J8" s="12">
        <f t="shared" si="1"/>
        <v>181650</v>
      </c>
      <c r="K8" s="12">
        <f t="shared" si="1"/>
        <v>206217</v>
      </c>
      <c r="L8" s="12">
        <f t="shared" si="1"/>
        <v>91712</v>
      </c>
      <c r="M8" s="12">
        <f t="shared" si="1"/>
        <v>54414</v>
      </c>
      <c r="N8" s="12">
        <f>SUM(B8:M8)</f>
        <v>2372746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24647</v>
      </c>
      <c r="C9" s="14">
        <v>25143</v>
      </c>
      <c r="D9" s="14">
        <v>15993</v>
      </c>
      <c r="E9" s="14">
        <v>3527</v>
      </c>
      <c r="F9" s="14">
        <v>14567</v>
      </c>
      <c r="G9" s="14">
        <v>26104</v>
      </c>
      <c r="H9" s="14">
        <v>33885</v>
      </c>
      <c r="I9" s="14">
        <v>16255</v>
      </c>
      <c r="J9" s="14">
        <v>20289</v>
      </c>
      <c r="K9" s="14">
        <v>16606</v>
      </c>
      <c r="L9" s="14">
        <v>11364</v>
      </c>
      <c r="M9" s="14">
        <v>6972</v>
      </c>
      <c r="N9" s="12">
        <f aca="true" t="shared" si="2" ref="N9:N19">SUM(B9:M9)</f>
        <v>215352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24647</v>
      </c>
      <c r="C10" s="14">
        <f>+C9-C11</f>
        <v>25143</v>
      </c>
      <c r="D10" s="14">
        <f>+D9-D11</f>
        <v>15993</v>
      </c>
      <c r="E10" s="14">
        <f>+E9-E11</f>
        <v>3527</v>
      </c>
      <c r="F10" s="14">
        <f aca="true" t="shared" si="3" ref="F10:M10">+F9-F11</f>
        <v>14567</v>
      </c>
      <c r="G10" s="14">
        <f t="shared" si="3"/>
        <v>26104</v>
      </c>
      <c r="H10" s="14">
        <f t="shared" si="3"/>
        <v>33885</v>
      </c>
      <c r="I10" s="14">
        <f t="shared" si="3"/>
        <v>16255</v>
      </c>
      <c r="J10" s="14">
        <f t="shared" si="3"/>
        <v>20289</v>
      </c>
      <c r="K10" s="14">
        <f t="shared" si="3"/>
        <v>16606</v>
      </c>
      <c r="L10" s="14">
        <f t="shared" si="3"/>
        <v>11364</v>
      </c>
      <c r="M10" s="14">
        <f t="shared" si="3"/>
        <v>6972</v>
      </c>
      <c r="N10" s="12">
        <f t="shared" si="2"/>
        <v>215352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22</v>
      </c>
      <c r="B12" s="14">
        <f>B13+B14+B15</f>
        <v>202960</v>
      </c>
      <c r="C12" s="14">
        <f>C13+C14+C15</f>
        <v>157382</v>
      </c>
      <c r="D12" s="14">
        <f>D13+D14+D15</f>
        <v>182080</v>
      </c>
      <c r="E12" s="14">
        <f>E13+E14+E15</f>
        <v>30069</v>
      </c>
      <c r="F12" s="14">
        <f aca="true" t="shared" si="4" ref="F12:M12">F13+F14+F15</f>
        <v>139625</v>
      </c>
      <c r="G12" s="14">
        <f t="shared" si="4"/>
        <v>224264</v>
      </c>
      <c r="H12" s="14">
        <f t="shared" si="4"/>
        <v>198829</v>
      </c>
      <c r="I12" s="14">
        <f t="shared" si="4"/>
        <v>191444</v>
      </c>
      <c r="J12" s="14">
        <f t="shared" si="4"/>
        <v>129924</v>
      </c>
      <c r="K12" s="14">
        <f t="shared" si="4"/>
        <v>148761</v>
      </c>
      <c r="L12" s="14">
        <f t="shared" si="4"/>
        <v>67544</v>
      </c>
      <c r="M12" s="14">
        <f t="shared" si="4"/>
        <v>40136</v>
      </c>
      <c r="N12" s="12">
        <f t="shared" si="2"/>
        <v>1713018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107765</v>
      </c>
      <c r="C13" s="14">
        <v>84391</v>
      </c>
      <c r="D13" s="14">
        <v>93328</v>
      </c>
      <c r="E13" s="14">
        <v>15898</v>
      </c>
      <c r="F13" s="14">
        <v>72207</v>
      </c>
      <c r="G13" s="14">
        <v>117605</v>
      </c>
      <c r="H13" s="14">
        <v>108629</v>
      </c>
      <c r="I13" s="14">
        <v>103583</v>
      </c>
      <c r="J13" s="14">
        <v>68323</v>
      </c>
      <c r="K13" s="14">
        <v>77079</v>
      </c>
      <c r="L13" s="14">
        <v>35071</v>
      </c>
      <c r="M13" s="14">
        <v>20107</v>
      </c>
      <c r="N13" s="12">
        <f t="shared" si="2"/>
        <v>903986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91203</v>
      </c>
      <c r="C14" s="14">
        <v>68134</v>
      </c>
      <c r="D14" s="14">
        <v>85582</v>
      </c>
      <c r="E14" s="14">
        <v>13355</v>
      </c>
      <c r="F14" s="14">
        <v>63666</v>
      </c>
      <c r="G14" s="14">
        <v>99358</v>
      </c>
      <c r="H14" s="14">
        <v>84911</v>
      </c>
      <c r="I14" s="14">
        <v>85186</v>
      </c>
      <c r="J14" s="14">
        <v>58797</v>
      </c>
      <c r="K14" s="14">
        <v>69079</v>
      </c>
      <c r="L14" s="14">
        <v>31035</v>
      </c>
      <c r="M14" s="14">
        <v>19347</v>
      </c>
      <c r="N14" s="12">
        <f t="shared" si="2"/>
        <v>769653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3992</v>
      </c>
      <c r="C15" s="14">
        <v>4857</v>
      </c>
      <c r="D15" s="14">
        <v>3170</v>
      </c>
      <c r="E15" s="14">
        <v>816</v>
      </c>
      <c r="F15" s="14">
        <v>3752</v>
      </c>
      <c r="G15" s="14">
        <v>7301</v>
      </c>
      <c r="H15" s="14">
        <v>5289</v>
      </c>
      <c r="I15" s="14">
        <v>2675</v>
      </c>
      <c r="J15" s="14">
        <v>2804</v>
      </c>
      <c r="K15" s="14">
        <v>2603</v>
      </c>
      <c r="L15" s="14">
        <v>1438</v>
      </c>
      <c r="M15" s="14">
        <v>682</v>
      </c>
      <c r="N15" s="12">
        <f t="shared" si="2"/>
        <v>39379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26</v>
      </c>
      <c r="B16" s="14">
        <f>B17+B18+B19</f>
        <v>63468</v>
      </c>
      <c r="C16" s="14">
        <f>C17+C18+C19</f>
        <v>44325</v>
      </c>
      <c r="D16" s="14">
        <f>D17+D18+D19</f>
        <v>41691</v>
      </c>
      <c r="E16" s="14">
        <f>E17+E18+E19</f>
        <v>7613</v>
      </c>
      <c r="F16" s="14">
        <f aca="true" t="shared" si="5" ref="F16:M16">F17+F18+F19</f>
        <v>41722</v>
      </c>
      <c r="G16" s="14">
        <f t="shared" si="5"/>
        <v>58074</v>
      </c>
      <c r="H16" s="14">
        <f t="shared" si="5"/>
        <v>49180</v>
      </c>
      <c r="I16" s="14">
        <f t="shared" si="5"/>
        <v>45906</v>
      </c>
      <c r="J16" s="14">
        <f t="shared" si="5"/>
        <v>31437</v>
      </c>
      <c r="K16" s="14">
        <f t="shared" si="5"/>
        <v>40850</v>
      </c>
      <c r="L16" s="14">
        <f t="shared" si="5"/>
        <v>12804</v>
      </c>
      <c r="M16" s="14">
        <f t="shared" si="5"/>
        <v>7306</v>
      </c>
      <c r="N16" s="12">
        <f t="shared" si="2"/>
        <v>444376</v>
      </c>
    </row>
    <row r="17" spans="1:25" ht="18.75" customHeight="1">
      <c r="A17" s="15" t="s">
        <v>23</v>
      </c>
      <c r="B17" s="14">
        <v>12409</v>
      </c>
      <c r="C17" s="14">
        <v>9174</v>
      </c>
      <c r="D17" s="14">
        <v>8317</v>
      </c>
      <c r="E17" s="14">
        <v>1534</v>
      </c>
      <c r="F17" s="14">
        <v>8088</v>
      </c>
      <c r="G17" s="14">
        <v>13556</v>
      </c>
      <c r="H17" s="14">
        <v>11408</v>
      </c>
      <c r="I17" s="14">
        <v>11473</v>
      </c>
      <c r="J17" s="14">
        <v>7502</v>
      </c>
      <c r="K17" s="14">
        <v>9499</v>
      </c>
      <c r="L17" s="14">
        <v>3445</v>
      </c>
      <c r="M17" s="14">
        <v>1631</v>
      </c>
      <c r="N17" s="12">
        <f t="shared" si="2"/>
        <v>98036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24</v>
      </c>
      <c r="B18" s="14">
        <v>5147</v>
      </c>
      <c r="C18" s="14">
        <v>2305</v>
      </c>
      <c r="D18" s="14">
        <v>4501</v>
      </c>
      <c r="E18" s="14">
        <v>546</v>
      </c>
      <c r="F18" s="14">
        <v>2989</v>
      </c>
      <c r="G18" s="14">
        <v>4474</v>
      </c>
      <c r="H18" s="14">
        <v>4381</v>
      </c>
      <c r="I18" s="14">
        <v>4832</v>
      </c>
      <c r="J18" s="14">
        <v>3226</v>
      </c>
      <c r="K18" s="14">
        <v>4643</v>
      </c>
      <c r="L18" s="14">
        <v>1556</v>
      </c>
      <c r="M18" s="14">
        <v>722</v>
      </c>
      <c r="N18" s="12">
        <f t="shared" si="2"/>
        <v>39322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25</v>
      </c>
      <c r="B19" s="14">
        <v>45912</v>
      </c>
      <c r="C19" s="14">
        <v>32846</v>
      </c>
      <c r="D19" s="14">
        <v>28873</v>
      </c>
      <c r="E19" s="14">
        <v>5533</v>
      </c>
      <c r="F19" s="14">
        <v>30645</v>
      </c>
      <c r="G19" s="14">
        <v>40044</v>
      </c>
      <c r="H19" s="14">
        <v>33391</v>
      </c>
      <c r="I19" s="14">
        <v>29601</v>
      </c>
      <c r="J19" s="14">
        <v>20709</v>
      </c>
      <c r="K19" s="14">
        <v>26708</v>
      </c>
      <c r="L19" s="14">
        <v>7803</v>
      </c>
      <c r="M19" s="14">
        <v>4953</v>
      </c>
      <c r="N19" s="12">
        <f t="shared" si="2"/>
        <v>307018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153013</v>
      </c>
      <c r="C20" s="18">
        <f>C21+C22+C23</f>
        <v>93741</v>
      </c>
      <c r="D20" s="18">
        <f>D21+D22+D23</f>
        <v>86599</v>
      </c>
      <c r="E20" s="18">
        <f>E21+E22+E23</f>
        <v>16438</v>
      </c>
      <c r="F20" s="18">
        <f aca="true" t="shared" si="6" ref="F20:M20">F21+F22+F23</f>
        <v>74458</v>
      </c>
      <c r="G20" s="18">
        <f t="shared" si="6"/>
        <v>118112</v>
      </c>
      <c r="H20" s="18">
        <f t="shared" si="6"/>
        <v>127544</v>
      </c>
      <c r="I20" s="18">
        <f t="shared" si="6"/>
        <v>123380</v>
      </c>
      <c r="J20" s="18">
        <f t="shared" si="6"/>
        <v>78692</v>
      </c>
      <c r="K20" s="18">
        <f t="shared" si="6"/>
        <v>117788</v>
      </c>
      <c r="L20" s="18">
        <f t="shared" si="6"/>
        <v>45024</v>
      </c>
      <c r="M20" s="18">
        <f t="shared" si="6"/>
        <v>24446</v>
      </c>
      <c r="N20" s="12">
        <f aca="true" t="shared" si="7" ref="N20:N26">SUM(B20:M20)</f>
        <v>1059235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89189</v>
      </c>
      <c r="C21" s="14">
        <v>57711</v>
      </c>
      <c r="D21" s="14">
        <v>52982</v>
      </c>
      <c r="E21" s="14">
        <v>10055</v>
      </c>
      <c r="F21" s="14">
        <v>45367</v>
      </c>
      <c r="G21" s="14">
        <v>74086</v>
      </c>
      <c r="H21" s="14">
        <v>79600</v>
      </c>
      <c r="I21" s="14">
        <v>74849</v>
      </c>
      <c r="J21" s="14">
        <v>47068</v>
      </c>
      <c r="K21" s="14">
        <v>67226</v>
      </c>
      <c r="L21" s="14">
        <v>26156</v>
      </c>
      <c r="M21" s="14">
        <v>13897</v>
      </c>
      <c r="N21" s="12">
        <f t="shared" si="7"/>
        <v>638186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61682</v>
      </c>
      <c r="C22" s="14">
        <v>34116</v>
      </c>
      <c r="D22" s="14">
        <v>32305</v>
      </c>
      <c r="E22" s="14">
        <v>6079</v>
      </c>
      <c r="F22" s="14">
        <v>27664</v>
      </c>
      <c r="G22" s="14">
        <v>41450</v>
      </c>
      <c r="H22" s="14">
        <v>45836</v>
      </c>
      <c r="I22" s="14">
        <v>47075</v>
      </c>
      <c r="J22" s="14">
        <v>30377</v>
      </c>
      <c r="K22" s="14">
        <v>49032</v>
      </c>
      <c r="L22" s="14">
        <v>18265</v>
      </c>
      <c r="M22" s="14">
        <v>10265</v>
      </c>
      <c r="N22" s="12">
        <f t="shared" si="7"/>
        <v>404146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2142</v>
      </c>
      <c r="C23" s="14">
        <v>1914</v>
      </c>
      <c r="D23" s="14">
        <v>1312</v>
      </c>
      <c r="E23" s="14">
        <v>304</v>
      </c>
      <c r="F23" s="14">
        <v>1427</v>
      </c>
      <c r="G23" s="14">
        <v>2576</v>
      </c>
      <c r="H23" s="14">
        <v>2108</v>
      </c>
      <c r="I23" s="14">
        <v>1456</v>
      </c>
      <c r="J23" s="14">
        <v>1247</v>
      </c>
      <c r="K23" s="14">
        <v>1530</v>
      </c>
      <c r="L23" s="14">
        <v>603</v>
      </c>
      <c r="M23" s="14">
        <v>284</v>
      </c>
      <c r="N23" s="12">
        <f t="shared" si="7"/>
        <v>16903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73384</v>
      </c>
      <c r="C24" s="14">
        <f>C25+C26</f>
        <v>60873</v>
      </c>
      <c r="D24" s="14">
        <f>D25+D26</f>
        <v>53620</v>
      </c>
      <c r="E24" s="14">
        <f>E25+E26</f>
        <v>12627</v>
      </c>
      <c r="F24" s="14">
        <f aca="true" t="shared" si="8" ref="F24:M24">F25+F26</f>
        <v>54887</v>
      </c>
      <c r="G24" s="14">
        <f t="shared" si="8"/>
        <v>82212</v>
      </c>
      <c r="H24" s="14">
        <f t="shared" si="8"/>
        <v>74314</v>
      </c>
      <c r="I24" s="14">
        <f t="shared" si="8"/>
        <v>52637</v>
      </c>
      <c r="J24" s="14">
        <f t="shared" si="8"/>
        <v>44103</v>
      </c>
      <c r="K24" s="14">
        <f t="shared" si="8"/>
        <v>41858</v>
      </c>
      <c r="L24" s="14">
        <f t="shared" si="8"/>
        <v>14132</v>
      </c>
      <c r="M24" s="14">
        <f t="shared" si="8"/>
        <v>6696</v>
      </c>
      <c r="N24" s="12">
        <f t="shared" si="7"/>
        <v>571343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46966</v>
      </c>
      <c r="C25" s="14">
        <v>38959</v>
      </c>
      <c r="D25" s="14">
        <v>34317</v>
      </c>
      <c r="E25" s="14">
        <v>8081</v>
      </c>
      <c r="F25" s="14">
        <v>35128</v>
      </c>
      <c r="G25" s="14">
        <v>52616</v>
      </c>
      <c r="H25" s="14">
        <v>47561</v>
      </c>
      <c r="I25" s="14">
        <v>33688</v>
      </c>
      <c r="J25" s="14">
        <v>28226</v>
      </c>
      <c r="K25" s="14">
        <v>26789</v>
      </c>
      <c r="L25" s="14">
        <v>9044</v>
      </c>
      <c r="M25" s="14">
        <v>4285</v>
      </c>
      <c r="N25" s="12">
        <f t="shared" si="7"/>
        <v>365660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26418</v>
      </c>
      <c r="C26" s="14">
        <v>21914</v>
      </c>
      <c r="D26" s="14">
        <v>19303</v>
      </c>
      <c r="E26" s="14">
        <v>4546</v>
      </c>
      <c r="F26" s="14">
        <v>19759</v>
      </c>
      <c r="G26" s="14">
        <v>29596</v>
      </c>
      <c r="H26" s="14">
        <v>26753</v>
      </c>
      <c r="I26" s="14">
        <v>18949</v>
      </c>
      <c r="J26" s="14">
        <v>15877</v>
      </c>
      <c r="K26" s="14">
        <v>15069</v>
      </c>
      <c r="L26" s="14">
        <v>5088</v>
      </c>
      <c r="M26" s="14">
        <v>2411</v>
      </c>
      <c r="N26" s="12">
        <f t="shared" si="7"/>
        <v>205683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25" ht="18.75" customHeight="1">
      <c r="A29" s="17" t="s">
        <v>17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8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7" t="s">
        <v>18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69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4" t="s">
        <v>42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25" ht="18.75" customHeight="1">
      <c r="A34" s="2" t="s">
        <v>19</v>
      </c>
      <c r="B34" s="26">
        <v>1.8783</v>
      </c>
      <c r="C34" s="26">
        <v>1.8146</v>
      </c>
      <c r="D34" s="26">
        <v>1.681</v>
      </c>
      <c r="E34" s="26">
        <v>2.3342</v>
      </c>
      <c r="F34" s="26">
        <v>1.9616</v>
      </c>
      <c r="G34" s="26">
        <v>1.5543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2.2256</v>
      </c>
      <c r="N34" s="70"/>
      <c r="O34"/>
      <c r="P34"/>
      <c r="Q34"/>
      <c r="R34"/>
      <c r="S34"/>
      <c r="T34"/>
      <c r="U34"/>
      <c r="V34"/>
      <c r="W34"/>
      <c r="X34"/>
      <c r="Y34"/>
    </row>
    <row r="35" spans="1:14" ht="18.75" customHeight="1">
      <c r="A35" s="17" t="s">
        <v>21</v>
      </c>
      <c r="B35" s="26">
        <f>B32*B34</f>
        <v>1.8783</v>
      </c>
      <c r="C35" s="26">
        <f>C32*C34</f>
        <v>1.8146</v>
      </c>
      <c r="D35" s="26">
        <f>D32*D34</f>
        <v>1.681</v>
      </c>
      <c r="E35" s="26">
        <f>E32*E34</f>
        <v>2.3342</v>
      </c>
      <c r="F35" s="26">
        <f aca="true" t="shared" si="10" ref="F35:M35">F32*F34</f>
        <v>1.9616</v>
      </c>
      <c r="G35" s="26">
        <f t="shared" si="10"/>
        <v>1.5543</v>
      </c>
      <c r="H35" s="26">
        <f t="shared" si="10"/>
        <v>1.8205</v>
      </c>
      <c r="I35" s="26">
        <f t="shared" si="10"/>
        <v>1.7772</v>
      </c>
      <c r="J35" s="26">
        <f t="shared" si="10"/>
        <v>2.0015</v>
      </c>
      <c r="K35" s="26">
        <f t="shared" si="10"/>
        <v>1.9137</v>
      </c>
      <c r="L35" s="26">
        <f t="shared" si="10"/>
        <v>2.2729</v>
      </c>
      <c r="M35" s="26">
        <f t="shared" si="10"/>
        <v>2.2256</v>
      </c>
      <c r="N35" s="27"/>
    </row>
    <row r="36" spans="1:25" ht="18.75" customHeight="1">
      <c r="A36" s="56" t="s">
        <v>43</v>
      </c>
      <c r="B36" s="26">
        <v>-0.00619454</v>
      </c>
      <c r="C36" s="26">
        <v>-0.006</v>
      </c>
      <c r="D36" s="26">
        <v>-0.00554995</v>
      </c>
      <c r="E36" s="26">
        <v>-0.0062816</v>
      </c>
      <c r="F36" s="26">
        <v>-0.00635795</v>
      </c>
      <c r="G36" s="26">
        <v>-0.0051</v>
      </c>
      <c r="H36" s="26">
        <v>-0.0056</v>
      </c>
      <c r="I36" s="26">
        <v>-0.0056882</v>
      </c>
      <c r="J36" s="26">
        <v>-0.0063657</v>
      </c>
      <c r="K36" s="26">
        <v>-0.00625024</v>
      </c>
      <c r="L36" s="26">
        <v>-0.00736857</v>
      </c>
      <c r="M36" s="26">
        <v>-0.00732144</v>
      </c>
      <c r="N36" s="71"/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</row>
    <row r="38" spans="1:14" ht="18.75" customHeight="1">
      <c r="A38" s="59" t="s">
        <v>84</v>
      </c>
      <c r="B38" s="60">
        <f aca="true" t="shared" si="11" ref="B38:M38">B39*B40</f>
        <v>3257.0800000000004</v>
      </c>
      <c r="C38" s="60">
        <f t="shared" si="11"/>
        <v>2495.2400000000002</v>
      </c>
      <c r="D38" s="60">
        <f t="shared" si="11"/>
        <v>2161.4</v>
      </c>
      <c r="E38" s="60">
        <f t="shared" si="11"/>
        <v>646.2800000000001</v>
      </c>
      <c r="F38" s="60">
        <f t="shared" si="11"/>
        <v>2161.4</v>
      </c>
      <c r="G38" s="60">
        <f t="shared" si="11"/>
        <v>2662.1600000000003</v>
      </c>
      <c r="H38" s="60">
        <f t="shared" si="11"/>
        <v>2897.56</v>
      </c>
      <c r="I38" s="60">
        <f t="shared" si="11"/>
        <v>2546.6000000000004</v>
      </c>
      <c r="J38" s="60">
        <f t="shared" si="11"/>
        <v>2118.6</v>
      </c>
      <c r="K38" s="60">
        <f t="shared" si="11"/>
        <v>2602.2400000000002</v>
      </c>
      <c r="L38" s="60">
        <f t="shared" si="11"/>
        <v>1271.16</v>
      </c>
      <c r="M38" s="60">
        <f t="shared" si="11"/>
        <v>719.0400000000001</v>
      </c>
      <c r="N38" s="28">
        <f>SUM(B38:M38)</f>
        <v>25538.760000000002</v>
      </c>
    </row>
    <row r="39" spans="1:25" ht="18.75" customHeight="1">
      <c r="A39" s="56" t="s">
        <v>45</v>
      </c>
      <c r="B39" s="62">
        <v>761</v>
      </c>
      <c r="C39" s="62">
        <v>583</v>
      </c>
      <c r="D39" s="62">
        <v>505</v>
      </c>
      <c r="E39" s="62">
        <v>151</v>
      </c>
      <c r="F39" s="62">
        <v>505</v>
      </c>
      <c r="G39" s="62">
        <v>622</v>
      </c>
      <c r="H39" s="62">
        <v>677</v>
      </c>
      <c r="I39" s="62">
        <v>595</v>
      </c>
      <c r="J39" s="62">
        <v>495</v>
      </c>
      <c r="K39" s="62">
        <v>608</v>
      </c>
      <c r="L39" s="62">
        <v>297</v>
      </c>
      <c r="M39" s="62">
        <v>168</v>
      </c>
      <c r="N39" s="12">
        <f>SUM(B39:M39)</f>
        <v>5967</v>
      </c>
      <c r="O39"/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56" t="s">
        <v>46</v>
      </c>
      <c r="B40" s="58">
        <v>4.28</v>
      </c>
      <c r="C40" s="58">
        <v>4.28</v>
      </c>
      <c r="D40" s="58">
        <v>4.28</v>
      </c>
      <c r="E40" s="58">
        <v>4.28</v>
      </c>
      <c r="F40" s="58">
        <v>4.28</v>
      </c>
      <c r="G40" s="58">
        <v>4.28</v>
      </c>
      <c r="H40" s="58">
        <v>4.28</v>
      </c>
      <c r="I40" s="58">
        <v>4.28</v>
      </c>
      <c r="J40" s="58">
        <v>4.28</v>
      </c>
      <c r="K40" s="58">
        <v>4.28</v>
      </c>
      <c r="L40" s="58">
        <v>4.28</v>
      </c>
      <c r="M40" s="58">
        <v>4.28</v>
      </c>
      <c r="N40" s="58">
        <v>4.28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</row>
    <row r="42" spans="1:14" ht="18.75" customHeight="1">
      <c r="A42" s="63" t="s">
        <v>44</v>
      </c>
      <c r="B42" s="64">
        <f>B43+B44+B45+B46</f>
        <v>972019.23659712</v>
      </c>
      <c r="C42" s="64">
        <f aca="true" t="shared" si="12" ref="C42:M42">C43+C44+C45+C46</f>
        <v>692411.0304</v>
      </c>
      <c r="D42" s="64">
        <f t="shared" si="12"/>
        <v>648724.3463491502</v>
      </c>
      <c r="E42" s="64">
        <f t="shared" si="12"/>
        <v>164238.4176416</v>
      </c>
      <c r="F42" s="64">
        <f t="shared" si="12"/>
        <v>638121.47394095</v>
      </c>
      <c r="G42" s="64">
        <f t="shared" si="12"/>
        <v>790842.4472</v>
      </c>
      <c r="H42" s="64">
        <f t="shared" si="12"/>
        <v>880859.0648000002</v>
      </c>
      <c r="I42" s="64">
        <f t="shared" si="12"/>
        <v>763627.0425395998</v>
      </c>
      <c r="J42" s="64">
        <f t="shared" si="12"/>
        <v>609527.2619635</v>
      </c>
      <c r="K42" s="64">
        <f t="shared" si="12"/>
        <v>700467.53154288</v>
      </c>
      <c r="L42" s="64">
        <f t="shared" si="12"/>
        <v>343067.35578124</v>
      </c>
      <c r="M42" s="64">
        <f t="shared" si="12"/>
        <v>190506.08047936</v>
      </c>
      <c r="N42" s="64">
        <f>N43+N44+N45+N46</f>
        <v>7394411.289235399</v>
      </c>
    </row>
    <row r="43" spans="1:14" ht="18.75" customHeight="1">
      <c r="A43" s="61" t="s">
        <v>85</v>
      </c>
      <c r="B43" s="58">
        <f aca="true" t="shared" si="13" ref="B43:H43">B35*B7</f>
        <v>971967.6576</v>
      </c>
      <c r="C43" s="58">
        <f t="shared" si="13"/>
        <v>692204.5744</v>
      </c>
      <c r="D43" s="58">
        <f t="shared" si="13"/>
        <v>638751.4230000001</v>
      </c>
      <c r="E43" s="58">
        <f t="shared" si="13"/>
        <v>164033.57080000002</v>
      </c>
      <c r="F43" s="58">
        <f t="shared" si="13"/>
        <v>638028.0544</v>
      </c>
      <c r="G43" s="58">
        <f t="shared" si="13"/>
        <v>790774.9938</v>
      </c>
      <c r="H43" s="58">
        <f t="shared" si="13"/>
        <v>880670.5160000001</v>
      </c>
      <c r="I43" s="58">
        <f>I35*I7</f>
        <v>763524.2183999999</v>
      </c>
      <c r="J43" s="58">
        <f>J35*J7</f>
        <v>609346.6675</v>
      </c>
      <c r="K43" s="58">
        <f>K35*K7</f>
        <v>700152.0231</v>
      </c>
      <c r="L43" s="58">
        <f>L35*L7</f>
        <v>342907.8772</v>
      </c>
      <c r="M43" s="58">
        <f>M35*M7</f>
        <v>190413.4336</v>
      </c>
      <c r="N43" s="60">
        <f>SUM(B43:M43)</f>
        <v>7382775.009799999</v>
      </c>
    </row>
    <row r="44" spans="1:14" ht="18.75" customHeight="1">
      <c r="A44" s="61" t="s">
        <v>86</v>
      </c>
      <c r="B44" s="58">
        <f aca="true" t="shared" si="14" ref="B44:M44">B36*B7</f>
        <v>-3205.50100288</v>
      </c>
      <c r="C44" s="58">
        <f t="shared" si="14"/>
        <v>-2288.784</v>
      </c>
      <c r="D44" s="58">
        <f t="shared" si="14"/>
        <v>-2108.88665085</v>
      </c>
      <c r="E44" s="58">
        <f t="shared" si="14"/>
        <v>-441.4331584</v>
      </c>
      <c r="F44" s="58">
        <f t="shared" si="14"/>
        <v>-2067.9804590500003</v>
      </c>
      <c r="G44" s="58">
        <f t="shared" si="14"/>
        <v>-2594.7066</v>
      </c>
      <c r="H44" s="58">
        <f t="shared" si="14"/>
        <v>-2709.0112</v>
      </c>
      <c r="I44" s="58">
        <f t="shared" si="14"/>
        <v>-2443.7758604</v>
      </c>
      <c r="J44" s="58">
        <f t="shared" si="14"/>
        <v>-1938.0055365</v>
      </c>
      <c r="K44" s="58">
        <f t="shared" si="14"/>
        <v>-2286.7315571199997</v>
      </c>
      <c r="L44" s="58">
        <f t="shared" si="14"/>
        <v>-1111.68141876</v>
      </c>
      <c r="M44" s="58">
        <f t="shared" si="14"/>
        <v>-626.39312064</v>
      </c>
      <c r="N44" s="28">
        <f>SUM(B44:M44)</f>
        <v>-23822.890564600002</v>
      </c>
    </row>
    <row r="45" spans="1:14" ht="18.75" customHeight="1">
      <c r="A45" s="61" t="s">
        <v>47</v>
      </c>
      <c r="B45" s="58">
        <f aca="true" t="shared" si="15" ref="B45:M45">B38</f>
        <v>3257.0800000000004</v>
      </c>
      <c r="C45" s="58">
        <f t="shared" si="15"/>
        <v>2495.2400000000002</v>
      </c>
      <c r="D45" s="58">
        <f t="shared" si="15"/>
        <v>2161.4</v>
      </c>
      <c r="E45" s="58">
        <f t="shared" si="15"/>
        <v>646.2800000000001</v>
      </c>
      <c r="F45" s="58">
        <f t="shared" si="15"/>
        <v>2161.4</v>
      </c>
      <c r="G45" s="58">
        <f t="shared" si="15"/>
        <v>2662.1600000000003</v>
      </c>
      <c r="H45" s="58">
        <f t="shared" si="15"/>
        <v>2897.56</v>
      </c>
      <c r="I45" s="58">
        <f t="shared" si="15"/>
        <v>2546.6000000000004</v>
      </c>
      <c r="J45" s="58">
        <f t="shared" si="15"/>
        <v>2118.6</v>
      </c>
      <c r="K45" s="58">
        <f t="shared" si="15"/>
        <v>2602.2400000000002</v>
      </c>
      <c r="L45" s="58">
        <f t="shared" si="15"/>
        <v>1271.16</v>
      </c>
      <c r="M45" s="58">
        <f t="shared" si="15"/>
        <v>719.0400000000001</v>
      </c>
      <c r="N45" s="60">
        <f>SUM(B45:M45)</f>
        <v>25538.760000000002</v>
      </c>
    </row>
    <row r="46" spans="1:25" ht="18.75" customHeight="1">
      <c r="A46" s="2" t="s">
        <v>93</v>
      </c>
      <c r="B46" s="58">
        <v>0</v>
      </c>
      <c r="C46" s="58">
        <v>0</v>
      </c>
      <c r="D46" s="58">
        <v>9920.41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60">
        <f>SUM(B46:M46)</f>
        <v>9920.41</v>
      </c>
      <c r="O46"/>
      <c r="P46"/>
      <c r="Q46"/>
      <c r="R46"/>
      <c r="S46"/>
      <c r="T46"/>
      <c r="U46"/>
      <c r="V46"/>
      <c r="W46"/>
      <c r="X46"/>
      <c r="Y46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5"/>
    </row>
    <row r="48" spans="1:14" ht="18.75" customHeight="1">
      <c r="A48" s="2" t="s">
        <v>94</v>
      </c>
      <c r="B48" s="28">
        <f>+B49+B52+B60+B61</f>
        <v>-82972.1</v>
      </c>
      <c r="C48" s="28">
        <f aca="true" t="shared" si="16" ref="C48:M48">+C49+C52+C60+C61</f>
        <v>-60262.91999999999</v>
      </c>
      <c r="D48" s="28">
        <f t="shared" si="16"/>
        <v>-33462.990000000005</v>
      </c>
      <c r="E48" s="28">
        <f t="shared" si="16"/>
        <v>102356.89</v>
      </c>
      <c r="F48" s="28">
        <f t="shared" si="16"/>
        <v>453534.95</v>
      </c>
      <c r="G48" s="28">
        <f t="shared" si="16"/>
        <v>60015.45000000001</v>
      </c>
      <c r="H48" s="28">
        <f t="shared" si="16"/>
        <v>9790.5</v>
      </c>
      <c r="I48" s="28">
        <f t="shared" si="16"/>
        <v>-16038.770000000004</v>
      </c>
      <c r="J48" s="28">
        <f t="shared" si="16"/>
        <v>-58179.43</v>
      </c>
      <c r="K48" s="28">
        <f t="shared" si="16"/>
        <v>-18647.990000000005</v>
      </c>
      <c r="L48" s="28">
        <f t="shared" si="16"/>
        <v>-13315.049999999996</v>
      </c>
      <c r="M48" s="28">
        <f t="shared" si="16"/>
        <v>-24041.829999999998</v>
      </c>
      <c r="N48" s="28">
        <f>+N49+N52+N60+N61</f>
        <v>318776.7100000002</v>
      </c>
    </row>
    <row r="49" spans="1:14" ht="18.75" customHeight="1">
      <c r="A49" s="17" t="s">
        <v>48</v>
      </c>
      <c r="B49" s="29">
        <f>B50+B51</f>
        <v>-93658.6</v>
      </c>
      <c r="C49" s="29">
        <f>C50+C51</f>
        <v>-95543.4</v>
      </c>
      <c r="D49" s="29">
        <f>D50+D51</f>
        <v>-60773.4</v>
      </c>
      <c r="E49" s="29">
        <f>E50+E51</f>
        <v>-13402.6</v>
      </c>
      <c r="F49" s="29">
        <f aca="true" t="shared" si="17" ref="F49:M49">F50+F51</f>
        <v>-55354.6</v>
      </c>
      <c r="G49" s="29">
        <f t="shared" si="17"/>
        <v>-99195.2</v>
      </c>
      <c r="H49" s="29">
        <f t="shared" si="17"/>
        <v>-128763</v>
      </c>
      <c r="I49" s="29">
        <f t="shared" si="17"/>
        <v>-61769</v>
      </c>
      <c r="J49" s="29">
        <f t="shared" si="17"/>
        <v>-77098.2</v>
      </c>
      <c r="K49" s="29">
        <f t="shared" si="17"/>
        <v>-63102.8</v>
      </c>
      <c r="L49" s="29">
        <f t="shared" si="17"/>
        <v>-43183.2</v>
      </c>
      <c r="M49" s="29">
        <f t="shared" si="17"/>
        <v>-26493.6</v>
      </c>
      <c r="N49" s="28">
        <f aca="true" t="shared" si="18" ref="N49:N61">SUM(B49:M49)</f>
        <v>-818337.6</v>
      </c>
    </row>
    <row r="50" spans="1:25" ht="18.75" customHeight="1">
      <c r="A50" s="13" t="s">
        <v>49</v>
      </c>
      <c r="B50" s="20">
        <f>ROUND(-B9*$D$3,2)</f>
        <v>-93658.6</v>
      </c>
      <c r="C50" s="20">
        <f>ROUND(-C9*$D$3,2)</f>
        <v>-95543.4</v>
      </c>
      <c r="D50" s="20">
        <f>ROUND(-D9*$D$3,2)</f>
        <v>-60773.4</v>
      </c>
      <c r="E50" s="20">
        <f>ROUND(-E9*$D$3,2)</f>
        <v>-13402.6</v>
      </c>
      <c r="F50" s="20">
        <f aca="true" t="shared" si="19" ref="F50:M50">ROUND(-F9*$D$3,2)</f>
        <v>-55354.6</v>
      </c>
      <c r="G50" s="20">
        <f t="shared" si="19"/>
        <v>-99195.2</v>
      </c>
      <c r="H50" s="20">
        <f t="shared" si="19"/>
        <v>-128763</v>
      </c>
      <c r="I50" s="20">
        <f t="shared" si="19"/>
        <v>-61769</v>
      </c>
      <c r="J50" s="20">
        <f t="shared" si="19"/>
        <v>-77098.2</v>
      </c>
      <c r="K50" s="20">
        <f t="shared" si="19"/>
        <v>-63102.8</v>
      </c>
      <c r="L50" s="20">
        <f t="shared" si="19"/>
        <v>-43183.2</v>
      </c>
      <c r="M50" s="20">
        <f t="shared" si="19"/>
        <v>-26493.6</v>
      </c>
      <c r="N50" s="49">
        <f t="shared" si="18"/>
        <v>-818337.6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49">
        <f>SUM(B51:M51)</f>
        <v>0</v>
      </c>
      <c r="O51"/>
      <c r="P51"/>
      <c r="Q51"/>
      <c r="R51"/>
      <c r="S51"/>
      <c r="T51"/>
      <c r="U51"/>
      <c r="V51"/>
      <c r="W51"/>
      <c r="X51"/>
      <c r="Y51"/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25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6" t="s">
        <v>87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  <c r="O59"/>
      <c r="P5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104</v>
      </c>
      <c r="B60" s="30">
        <v>10896.22</v>
      </c>
      <c r="C60" s="30">
        <v>35400.32</v>
      </c>
      <c r="D60" s="30">
        <v>27408.85</v>
      </c>
      <c r="E60" s="30">
        <v>115840.81</v>
      </c>
      <c r="F60" s="30">
        <v>508910.95</v>
      </c>
      <c r="G60" s="30">
        <v>159266.29</v>
      </c>
      <c r="H60" s="30">
        <v>138664.78</v>
      </c>
      <c r="I60" s="30">
        <v>45832.95</v>
      </c>
      <c r="J60" s="30">
        <v>19124.21</v>
      </c>
      <c r="K60" s="30">
        <v>44553.25</v>
      </c>
      <c r="L60" s="30">
        <v>29953.75</v>
      </c>
      <c r="M60" s="30">
        <v>2494.57</v>
      </c>
      <c r="N60" s="27">
        <f t="shared" si="18"/>
        <v>1138346.9500000002</v>
      </c>
      <c r="O60"/>
      <c r="P60"/>
      <c r="Q60"/>
      <c r="R60"/>
      <c r="S60"/>
      <c r="T60"/>
      <c r="U60"/>
      <c r="V60"/>
      <c r="W60"/>
      <c r="X60"/>
      <c r="Y60"/>
    </row>
    <row r="61" spans="1:25" ht="18.75" customHeight="1">
      <c r="A61" s="17" t="s">
        <v>95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5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20"/>
    </row>
    <row r="63" spans="1:25" ht="15.75">
      <c r="A63" s="2" t="s">
        <v>98</v>
      </c>
      <c r="B63" s="32">
        <f aca="true" t="shared" si="22" ref="B63:M63">+B42+B48</f>
        <v>889047.13659712</v>
      </c>
      <c r="C63" s="32">
        <f t="shared" si="22"/>
        <v>632148.1104</v>
      </c>
      <c r="D63" s="32">
        <f t="shared" si="22"/>
        <v>615261.3563491502</v>
      </c>
      <c r="E63" s="32">
        <f t="shared" si="22"/>
        <v>266595.3076416</v>
      </c>
      <c r="F63" s="32">
        <f t="shared" si="22"/>
        <v>1091656.42394095</v>
      </c>
      <c r="G63" s="32">
        <f t="shared" si="22"/>
        <v>850857.8972</v>
      </c>
      <c r="H63" s="32">
        <f t="shared" si="22"/>
        <v>890649.5648000002</v>
      </c>
      <c r="I63" s="32">
        <f t="shared" si="22"/>
        <v>747588.2725395998</v>
      </c>
      <c r="J63" s="32">
        <f t="shared" si="22"/>
        <v>551347.8319634999</v>
      </c>
      <c r="K63" s="32">
        <f t="shared" si="22"/>
        <v>681819.54154288</v>
      </c>
      <c r="L63" s="32">
        <f t="shared" si="22"/>
        <v>329752.30578124</v>
      </c>
      <c r="M63" s="32">
        <f t="shared" si="22"/>
        <v>166464.25047936002</v>
      </c>
      <c r="N63" s="32">
        <f>SUM(B63:M63)</f>
        <v>7713187.999235399</v>
      </c>
      <c r="O63"/>
      <c r="P63"/>
      <c r="Q63"/>
      <c r="R63"/>
      <c r="S63"/>
      <c r="T63"/>
      <c r="U63"/>
      <c r="V63"/>
      <c r="W63"/>
      <c r="X63"/>
      <c r="Y63"/>
    </row>
    <row r="64" spans="1:14" ht="15" customHeight="1">
      <c r="A64" s="37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1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97</v>
      </c>
      <c r="B66" s="39">
        <f>SUM(B67:B80)</f>
        <v>889047.14</v>
      </c>
      <c r="C66" s="39">
        <f aca="true" t="shared" si="23" ref="C66:M66">SUM(C67:C80)</f>
        <v>632148.11</v>
      </c>
      <c r="D66" s="39">
        <f t="shared" si="23"/>
        <v>615261.35</v>
      </c>
      <c r="E66" s="39">
        <f t="shared" si="23"/>
        <v>266595.31</v>
      </c>
      <c r="F66" s="39">
        <f t="shared" si="23"/>
        <v>1091656.42</v>
      </c>
      <c r="G66" s="39">
        <f t="shared" si="23"/>
        <v>850857.9</v>
      </c>
      <c r="H66" s="39">
        <f t="shared" si="23"/>
        <v>890649.57</v>
      </c>
      <c r="I66" s="39">
        <f t="shared" si="23"/>
        <v>747588.26</v>
      </c>
      <c r="J66" s="39">
        <f t="shared" si="23"/>
        <v>551347.83</v>
      </c>
      <c r="K66" s="39">
        <f t="shared" si="23"/>
        <v>681819.54</v>
      </c>
      <c r="L66" s="39">
        <f t="shared" si="23"/>
        <v>329752.31</v>
      </c>
      <c r="M66" s="39">
        <f t="shared" si="23"/>
        <v>166464.25</v>
      </c>
      <c r="N66" s="32">
        <f>SUM(N67:N80)</f>
        <v>7713187.989999999</v>
      </c>
    </row>
    <row r="67" spans="1:14" ht="18.75" customHeight="1">
      <c r="A67" s="17" t="s">
        <v>89</v>
      </c>
      <c r="B67" s="39">
        <f>180033.69+130.31</f>
        <v>180164</v>
      </c>
      <c r="C67" s="39">
        <f>176095.6+2887.46</f>
        <v>178983.06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359147.06</v>
      </c>
    </row>
    <row r="68" spans="1:14" ht="18.75" customHeight="1">
      <c r="A68" s="17" t="s">
        <v>90</v>
      </c>
      <c r="B68" s="39">
        <f>698117.23+10765.91</f>
        <v>708883.14</v>
      </c>
      <c r="C68" s="39">
        <f>420652.19+32512.86</f>
        <v>453165.05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1162048.19</v>
      </c>
    </row>
    <row r="69" spans="1:14" ht="18.75" customHeight="1">
      <c r="A69" s="17" t="s">
        <v>73</v>
      </c>
      <c r="B69" s="38">
        <v>0</v>
      </c>
      <c r="C69" s="38">
        <v>0</v>
      </c>
      <c r="D69" s="29">
        <f>587852.5+27408.85</f>
        <v>615261.35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615261.35</v>
      </c>
    </row>
    <row r="70" spans="1:14" ht="18.75" customHeight="1">
      <c r="A70" s="17" t="s">
        <v>64</v>
      </c>
      <c r="B70" s="38">
        <v>0</v>
      </c>
      <c r="C70" s="38">
        <v>0</v>
      </c>
      <c r="D70" s="38">
        <v>0</v>
      </c>
      <c r="E70" s="29">
        <f>115840.81+150754.5</f>
        <v>266595.31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266595.31</v>
      </c>
    </row>
    <row r="71" spans="1:14" ht="18.75" customHeight="1">
      <c r="A71" s="17" t="s">
        <v>65</v>
      </c>
      <c r="B71" s="38">
        <v>0</v>
      </c>
      <c r="C71" s="38">
        <v>0</v>
      </c>
      <c r="D71" s="38">
        <v>0</v>
      </c>
      <c r="E71" s="38">
        <v>0</v>
      </c>
      <c r="F71" s="29">
        <f>582745.47+508910.95</f>
        <v>1091656.42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1091656.42</v>
      </c>
    </row>
    <row r="72" spans="1:14" ht="18.75" customHeight="1">
      <c r="A72" s="17" t="s">
        <v>102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f>691591.61+159266.29</f>
        <v>850857.9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850857.9</v>
      </c>
    </row>
    <row r="73" spans="1:14" ht="18.75" customHeight="1">
      <c r="A73" s="17" t="s">
        <v>66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f>132582.35+576028.25</f>
        <v>708610.6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708610.6</v>
      </c>
    </row>
    <row r="74" spans="1:14" ht="18.75" customHeight="1">
      <c r="A74" s="17" t="s">
        <v>67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f>175956.54+6082.43</f>
        <v>182038.97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182038.97</v>
      </c>
    </row>
    <row r="75" spans="1:14" ht="18.75" customHeight="1">
      <c r="A75" s="17" t="s">
        <v>68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f>701755.31+45832.95</f>
        <v>747588.26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747588.26</v>
      </c>
    </row>
    <row r="76" spans="1:14" ht="18.75" customHeight="1">
      <c r="A76" s="17" t="s">
        <v>69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f>19124.21+532223.62</f>
        <v>551347.83</v>
      </c>
      <c r="K76" s="38">
        <v>0</v>
      </c>
      <c r="L76" s="38">
        <v>0</v>
      </c>
      <c r="M76" s="38">
        <v>0</v>
      </c>
      <c r="N76" s="32">
        <f t="shared" si="24"/>
        <v>551347.83</v>
      </c>
    </row>
    <row r="77" spans="1:14" ht="18.75" customHeight="1">
      <c r="A77" s="17" t="s">
        <v>70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f>637266.29+44553.25</f>
        <v>681819.54</v>
      </c>
      <c r="L77" s="38">
        <v>0</v>
      </c>
      <c r="M77" s="65"/>
      <c r="N77" s="29">
        <f t="shared" si="24"/>
        <v>681819.54</v>
      </c>
    </row>
    <row r="78" spans="1:14" ht="18.75" customHeight="1">
      <c r="A78" s="17" t="s">
        <v>71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f>29953.75+299798.56</f>
        <v>329752.31</v>
      </c>
      <c r="M78" s="38">
        <v>0</v>
      </c>
      <c r="N78" s="32">
        <f t="shared" si="24"/>
        <v>329752.31</v>
      </c>
    </row>
    <row r="79" spans="1:14" ht="18.75" customHeight="1">
      <c r="A79" s="17" t="s">
        <v>72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f>163969.68+2494.57</f>
        <v>166464.25</v>
      </c>
      <c r="N79" s="29">
        <f t="shared" si="24"/>
        <v>166464.25</v>
      </c>
    </row>
    <row r="80" spans="1:25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/>
      <c r="P80"/>
      <c r="Q80"/>
      <c r="R80"/>
      <c r="S80"/>
      <c r="T80"/>
      <c r="U80"/>
      <c r="V80"/>
      <c r="W80"/>
      <c r="X80"/>
      <c r="Y80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105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91</v>
      </c>
      <c r="B84" s="47">
        <v>2.0877353933000773</v>
      </c>
      <c r="C84" s="47">
        <v>2.068769807704072</v>
      </c>
      <c r="D84" s="47">
        <v>0</v>
      </c>
      <c r="E84" s="47">
        <v>0</v>
      </c>
      <c r="F84" s="38">
        <v>0</v>
      </c>
      <c r="G84" s="38">
        <v>0</v>
      </c>
      <c r="H84" s="47">
        <v>0</v>
      </c>
      <c r="I84" s="47">
        <v>0</v>
      </c>
      <c r="J84" s="47">
        <v>0</v>
      </c>
      <c r="K84" s="38">
        <v>0</v>
      </c>
      <c r="L84" s="47">
        <v>0</v>
      </c>
      <c r="M84" s="47">
        <v>0</v>
      </c>
      <c r="N84" s="32"/>
    </row>
    <row r="85" spans="1:14" ht="18.75" customHeight="1">
      <c r="A85" s="17" t="s">
        <v>92</v>
      </c>
      <c r="B85" s="47">
        <v>1.8316791264924253</v>
      </c>
      <c r="C85" s="47">
        <v>1.7273620757553303</v>
      </c>
      <c r="D85" s="47">
        <v>0</v>
      </c>
      <c r="E85" s="47">
        <v>0</v>
      </c>
      <c r="F85" s="38">
        <v>0</v>
      </c>
      <c r="G85" s="38">
        <v>0</v>
      </c>
      <c r="H85" s="47">
        <v>0</v>
      </c>
      <c r="I85" s="47">
        <v>0</v>
      </c>
      <c r="J85" s="47">
        <v>0</v>
      </c>
      <c r="K85" s="38">
        <v>0</v>
      </c>
      <c r="L85" s="47">
        <v>0</v>
      </c>
      <c r="M85" s="47">
        <v>0</v>
      </c>
      <c r="N85" s="32"/>
    </row>
    <row r="86" spans="1:14" ht="18.75" customHeight="1">
      <c r="A86" s="17" t="s">
        <v>83</v>
      </c>
      <c r="B86" s="47">
        <v>0</v>
      </c>
      <c r="C86" s="47">
        <v>0</v>
      </c>
      <c r="D86" s="24">
        <f>(D$43+D$44+D$45)/D$7</f>
        <v>1.6811381992066754</v>
      </c>
      <c r="E86" s="47">
        <v>0</v>
      </c>
      <c r="F86" s="38">
        <v>0</v>
      </c>
      <c r="G86" s="38">
        <v>0</v>
      </c>
      <c r="H86" s="47">
        <v>0</v>
      </c>
      <c r="I86" s="47">
        <v>0</v>
      </c>
      <c r="J86" s="47">
        <v>0</v>
      </c>
      <c r="K86" s="38">
        <v>0</v>
      </c>
      <c r="L86" s="47">
        <v>0</v>
      </c>
      <c r="M86" s="47">
        <v>0</v>
      </c>
      <c r="N86" s="29"/>
    </row>
    <row r="87" spans="1:14" ht="18.75" customHeight="1">
      <c r="A87" s="17" t="s">
        <v>74</v>
      </c>
      <c r="B87" s="47">
        <v>0</v>
      </c>
      <c r="C87" s="47">
        <v>0</v>
      </c>
      <c r="D87" s="47">
        <v>0</v>
      </c>
      <c r="E87" s="47">
        <f>(E$43+E$44+E$45)/E$7</f>
        <v>2.337114973412642</v>
      </c>
      <c r="F87" s="38">
        <v>0</v>
      </c>
      <c r="G87" s="38">
        <v>0</v>
      </c>
      <c r="H87" s="47">
        <v>0</v>
      </c>
      <c r="I87" s="47">
        <v>0</v>
      </c>
      <c r="J87" s="47">
        <v>0</v>
      </c>
      <c r="K87" s="38">
        <v>0</v>
      </c>
      <c r="L87" s="47">
        <v>0</v>
      </c>
      <c r="M87" s="47">
        <v>0</v>
      </c>
      <c r="N87" s="32"/>
    </row>
    <row r="88" spans="1:14" ht="18.75" customHeight="1">
      <c r="A88" s="17" t="s">
        <v>75</v>
      </c>
      <c r="B88" s="47">
        <v>0</v>
      </c>
      <c r="C88" s="47">
        <v>0</v>
      </c>
      <c r="D88" s="47">
        <v>0</v>
      </c>
      <c r="E88" s="47">
        <v>0</v>
      </c>
      <c r="F88" s="47">
        <f>(F$43+F$44+F$45)/F$7</f>
        <v>1.9618872158524439</v>
      </c>
      <c r="G88" s="38">
        <v>0</v>
      </c>
      <c r="H88" s="47">
        <v>0</v>
      </c>
      <c r="I88" s="47">
        <v>0</v>
      </c>
      <c r="J88" s="47">
        <v>0</v>
      </c>
      <c r="K88" s="38">
        <v>0</v>
      </c>
      <c r="L88" s="47">
        <v>0</v>
      </c>
      <c r="M88" s="47">
        <v>0</v>
      </c>
      <c r="N88" s="29"/>
    </row>
    <row r="89" spans="1:14" ht="18.75" customHeight="1">
      <c r="A89" s="17" t="s">
        <v>99</v>
      </c>
      <c r="B89" s="47">
        <v>0</v>
      </c>
      <c r="C89" s="47">
        <v>0</v>
      </c>
      <c r="D89" s="47">
        <v>0</v>
      </c>
      <c r="E89" s="47">
        <v>0</v>
      </c>
      <c r="F89" s="38">
        <v>0</v>
      </c>
      <c r="G89" s="47">
        <f>(G$43+G$44+G$45)/G$7</f>
        <v>1.5544325823659602</v>
      </c>
      <c r="H89" s="47">
        <v>0</v>
      </c>
      <c r="I89" s="47">
        <v>0</v>
      </c>
      <c r="J89" s="47">
        <v>0</v>
      </c>
      <c r="K89" s="38">
        <v>0</v>
      </c>
      <c r="L89" s="47">
        <v>0</v>
      </c>
      <c r="M89" s="47">
        <v>0</v>
      </c>
      <c r="N89" s="32"/>
    </row>
    <row r="90" spans="1:14" ht="18.75" customHeight="1">
      <c r="A90" s="17" t="s">
        <v>76</v>
      </c>
      <c r="B90" s="47">
        <v>0</v>
      </c>
      <c r="C90" s="47">
        <v>0</v>
      </c>
      <c r="D90" s="47">
        <v>0</v>
      </c>
      <c r="E90" s="47">
        <v>0</v>
      </c>
      <c r="F90" s="38">
        <v>0</v>
      </c>
      <c r="G90" s="38">
        <v>0</v>
      </c>
      <c r="H90" s="47">
        <v>1.8310206702934653</v>
      </c>
      <c r="I90" s="47">
        <v>0</v>
      </c>
      <c r="J90" s="47">
        <v>0</v>
      </c>
      <c r="K90" s="38">
        <v>0</v>
      </c>
      <c r="L90" s="47">
        <v>0</v>
      </c>
      <c r="M90" s="47">
        <v>0</v>
      </c>
      <c r="N90" s="32"/>
    </row>
    <row r="91" spans="1:14" ht="18.75" customHeight="1">
      <c r="A91" s="17" t="s">
        <v>77</v>
      </c>
      <c r="B91" s="47">
        <v>0</v>
      </c>
      <c r="C91" s="47">
        <v>0</v>
      </c>
      <c r="D91" s="47">
        <v>0</v>
      </c>
      <c r="E91" s="47">
        <v>0</v>
      </c>
      <c r="F91" s="38">
        <v>0</v>
      </c>
      <c r="G91" s="38">
        <v>0</v>
      </c>
      <c r="H91" s="47">
        <v>1.789277598909757</v>
      </c>
      <c r="I91" s="47">
        <v>0</v>
      </c>
      <c r="J91" s="47">
        <v>0</v>
      </c>
      <c r="K91" s="38">
        <v>0</v>
      </c>
      <c r="L91" s="47">
        <v>0</v>
      </c>
      <c r="M91" s="47">
        <v>0</v>
      </c>
      <c r="N91" s="32"/>
    </row>
    <row r="92" spans="1:14" ht="18.75" customHeight="1">
      <c r="A92" s="17" t="s">
        <v>78</v>
      </c>
      <c r="B92" s="47">
        <v>0</v>
      </c>
      <c r="C92" s="47">
        <v>0</v>
      </c>
      <c r="D92" s="47">
        <v>0</v>
      </c>
      <c r="E92" s="47">
        <v>0</v>
      </c>
      <c r="F92" s="38">
        <v>0</v>
      </c>
      <c r="G92" s="38">
        <v>0</v>
      </c>
      <c r="H92" s="47">
        <v>0</v>
      </c>
      <c r="I92" s="47">
        <f>(I$43+I$44+I$45)/I$7</f>
        <v>1.777439336299351</v>
      </c>
      <c r="J92" s="47">
        <v>0</v>
      </c>
      <c r="K92" s="38">
        <v>0</v>
      </c>
      <c r="L92" s="47">
        <v>0</v>
      </c>
      <c r="M92" s="47">
        <v>0</v>
      </c>
      <c r="N92" s="29"/>
    </row>
    <row r="93" spans="1:14" ht="18.75" customHeight="1">
      <c r="A93" s="17" t="s">
        <v>79</v>
      </c>
      <c r="B93" s="47">
        <v>0</v>
      </c>
      <c r="C93" s="47">
        <v>0</v>
      </c>
      <c r="D93" s="47">
        <v>0</v>
      </c>
      <c r="E93" s="47">
        <v>0</v>
      </c>
      <c r="F93" s="38">
        <v>0</v>
      </c>
      <c r="G93" s="38">
        <v>0</v>
      </c>
      <c r="H93" s="47">
        <v>0</v>
      </c>
      <c r="I93" s="47">
        <v>0</v>
      </c>
      <c r="J93" s="47">
        <f>(J$43+J$44+J$45)/J$7</f>
        <v>2.00209319241078</v>
      </c>
      <c r="K93" s="38">
        <v>0</v>
      </c>
      <c r="L93" s="47">
        <v>0</v>
      </c>
      <c r="M93" s="47">
        <v>0</v>
      </c>
      <c r="N93" s="32"/>
    </row>
    <row r="94" spans="1:14" ht="18.75" customHeight="1">
      <c r="A94" s="17" t="s">
        <v>80</v>
      </c>
      <c r="B94" s="47">
        <v>0</v>
      </c>
      <c r="C94" s="47">
        <v>0</v>
      </c>
      <c r="D94" s="47">
        <v>0</v>
      </c>
      <c r="E94" s="47">
        <v>0</v>
      </c>
      <c r="F94" s="38">
        <v>0</v>
      </c>
      <c r="G94" s="38">
        <v>0</v>
      </c>
      <c r="H94" s="47">
        <v>0</v>
      </c>
      <c r="I94" s="47">
        <v>0</v>
      </c>
      <c r="J94" s="47">
        <v>0</v>
      </c>
      <c r="K94" s="24">
        <f>(K$43+K$44+K$45)/K$7</f>
        <v>1.9145623677247494</v>
      </c>
      <c r="L94" s="47">
        <v>0</v>
      </c>
      <c r="M94" s="47">
        <v>0</v>
      </c>
      <c r="N94" s="29"/>
    </row>
    <row r="95" spans="1:14" ht="18.75" customHeight="1">
      <c r="A95" s="17" t="s">
        <v>81</v>
      </c>
      <c r="B95" s="47">
        <v>0</v>
      </c>
      <c r="C95" s="47">
        <v>0</v>
      </c>
      <c r="D95" s="47">
        <v>0</v>
      </c>
      <c r="E95" s="47">
        <v>0</v>
      </c>
      <c r="F95" s="38">
        <v>0</v>
      </c>
      <c r="G95" s="38">
        <v>0</v>
      </c>
      <c r="H95" s="47">
        <v>0</v>
      </c>
      <c r="I95" s="47">
        <v>0</v>
      </c>
      <c r="J95" s="47">
        <v>0</v>
      </c>
      <c r="K95" s="47">
        <v>0</v>
      </c>
      <c r="L95" s="47">
        <f>(L$43+L$44+L$45)/L$7</f>
        <v>2.2739570736089827</v>
      </c>
      <c r="M95" s="47">
        <v>0</v>
      </c>
      <c r="N95" s="66"/>
    </row>
    <row r="96" spans="1:14" ht="18.75" customHeight="1">
      <c r="A96" s="37" t="s">
        <v>82</v>
      </c>
      <c r="B96" s="48">
        <v>0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52">
        <f>(M$43+M$44+M$45)/M$7</f>
        <v>2.2266828799775586</v>
      </c>
      <c r="N96" s="53"/>
    </row>
    <row r="97" spans="1:13" ht="39" customHeight="1">
      <c r="A97" s="72" t="s">
        <v>106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100" ht="14.25">
      <c r="B100" s="43"/>
    </row>
    <row r="101" ht="14.25">
      <c r="H101" s="44"/>
    </row>
    <row r="102" ht="14.25"/>
    <row r="103" spans="8:11" ht="14.25">
      <c r="H103" s="45"/>
      <c r="I103" s="46"/>
      <c r="J103" s="46"/>
      <c r="K103" s="46"/>
    </row>
  </sheetData>
  <sheetProtection/>
  <mergeCells count="7">
    <mergeCell ref="A97:M97"/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2016-03-01T18:58:04Z</dcterms:modified>
  <cp:category/>
  <cp:version/>
  <cp:contentType/>
  <cp:contentStatus/>
</cp:coreProperties>
</file>