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<sst xmlns="http://schemas.openxmlformats.org/spreadsheetml/2006/main" count="109" uniqueCount="107">
  <si>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</si>
  <si>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</si>
  <si>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</si>
  <si>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</si>
  <si>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</si>
  <si>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</si>
  <si>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</si>
  <si>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</si>
  <si>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</si>
  <si>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</si>
  <si>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</si>
  <si>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</si>
  <si>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</si>
  <si>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</si>
  <si>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</si>
  <si>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</si>
  <si>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</si>
  <si>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</si>
  <si>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</si>
  <si>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</si>
  <si>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</si>
  <si>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</si>
  <si>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</si>
  <si>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</si>
  <si>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</si>
  <si>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</si>
  <si>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</si>
  <si>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</si>
  <si>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</si>
  <si>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</si>
  <si>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</si>
  <si>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</si>
  <si>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</si>
  <si>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</si>
  <si>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</si>
  <si>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</si>
  <si>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</si>
  <si>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</si>
  <si>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</si>
  <si>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</si>
  <si>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</si>
  <si>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</si>
  <si>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</si>
  <si>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</si>
  <si>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</si>
  <si>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</si>
  <si>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</si>
  <si>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</si>
  <si>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</si>
  <si>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</si>
  <si>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</si>
  <si>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</si>
  <si>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</si>
  <si>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</si>
  <si>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</si>
  <si>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</si>
  <si>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</si>
  <si>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</si>
  <si>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</si>
  <si>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</si>
  <si>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</si>
  <si>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</si>
  <si>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</si>
  <si>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</si>
  <si>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</si>
  <si>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</si>
  <si>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</si>
  <si>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</si>
  <si>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</si>
  <si>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</si>
  <si>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</si>
  <si>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</si>
  <si>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</si>
  <si>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</si>
  <si>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</si>
  <si>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</si>
  <si>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</si>
  <si>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</si>
  <si>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</si>
  <si>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</si>
  <si>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</si>
  <si>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</si>
  <si>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</si>
  <si>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</si>
  <si>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</si>
  <si>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</si>
  <si>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</si>
  <si>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</si>
  <si>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</si>
  <si>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</si>
  <si>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</si>
  <si>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</si>
  <si>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</si>
  <si>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</si>
  <si>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</si>
  <si>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</si>
  <si>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</si>
  <si>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</si>
  <si>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Consórcios/Empresas</t>
  </si>
  <si>
    <t>9. Distribuição da Remuneração entre as Empresas</t>
  </si>
  <si>
    <t>Nota: (1) Tarifa de remuneração de cada empresa considerando a aplicação dos fatores de integração e de gratuidade e, também, reequilibrio interno estabelecido e informado pelo consórcio. Não consideram os acertos financeiros previstos no item 7.</t>
  </si>
  <si>
    <t>8. Remuneração Líquida a Pagar às Empresas (5. + 6.)</t>
  </si>
  <si>
    <t>10.6. Allibus Transportes</t>
  </si>
  <si>
    <t>Allibus Transportes Ltda</t>
  </si>
  <si>
    <t>Qualibus Qualidade em Transporte S/A</t>
  </si>
  <si>
    <t>9.6. Allibus  Transportes</t>
  </si>
  <si>
    <t>OPERAÇÃO 26/02/16 - VENCIMENTO 04/03/16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</si>
</sst>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638175</xdr:colOff>
      <xdr:row>100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638175</xdr:colOff>
      <xdr:row>100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638175</xdr:colOff>
      <xdr:row>100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75" t="s">
        <v>41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21">
      <c r="A2" s="76" t="s">
        <v>106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7" t="s">
        <v>1</v>
      </c>
      <c r="B4" s="77" t="s">
        <v>98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 t="s">
        <v>2</v>
      </c>
    </row>
    <row r="5" spans="1:14" ht="42" customHeight="1">
      <c r="A5" s="77"/>
      <c r="B5" s="4" t="s">
        <v>90</v>
      </c>
      <c r="C5" s="4" t="s">
        <v>90</v>
      </c>
      <c r="D5" s="4" t="s">
        <v>40</v>
      </c>
      <c r="E5" s="4" t="s">
        <v>104</v>
      </c>
      <c r="F5" s="4" t="s">
        <v>59</v>
      </c>
      <c r="G5" s="4" t="s">
        <v>103</v>
      </c>
      <c r="H5" s="4" t="s">
        <v>60</v>
      </c>
      <c r="I5" s="4" t="s">
        <v>61</v>
      </c>
      <c r="J5" s="4" t="s">
        <v>62</v>
      </c>
      <c r="K5" s="4" t="s">
        <v>61</v>
      </c>
      <c r="L5" s="4" t="s">
        <v>63</v>
      </c>
      <c r="M5" s="4" t="s">
        <v>64</v>
      </c>
      <c r="N5" s="77"/>
    </row>
    <row r="6" spans="1:14" ht="20.25" customHeight="1">
      <c r="A6" s="77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77"/>
    </row>
    <row r="7" spans="1:25" ht="18.75" customHeight="1">
      <c r="A7" s="9" t="s">
        <v>3</v>
      </c>
      <c r="B7" s="10">
        <f>B8+B20+B24</f>
        <v>506060</v>
      </c>
      <c r="C7" s="10">
        <f>C8+C20+C24</f>
        <v>380344</v>
      </c>
      <c r="D7" s="10">
        <f>D8+D20+D24</f>
        <v>378283</v>
      </c>
      <c r="E7" s="10">
        <f>E8+E20+E24</f>
        <v>67983</v>
      </c>
      <c r="F7" s="10">
        <f aca="true" t="shared" si="0" ref="F7:M7">F8+F20+F24</f>
        <v>321817</v>
      </c>
      <c r="G7" s="10">
        <f t="shared" si="0"/>
        <v>512118</v>
      </c>
      <c r="H7" s="10">
        <f t="shared" si="0"/>
        <v>473951</v>
      </c>
      <c r="I7" s="10">
        <f t="shared" si="0"/>
        <v>428366</v>
      </c>
      <c r="J7" s="10">
        <f t="shared" si="0"/>
        <v>303753</v>
      </c>
      <c r="K7" s="10">
        <f t="shared" si="0"/>
        <v>363855</v>
      </c>
      <c r="L7" s="10">
        <f t="shared" si="0"/>
        <v>151866</v>
      </c>
      <c r="M7" s="10">
        <f t="shared" si="0"/>
        <v>86414</v>
      </c>
      <c r="N7" s="10">
        <f>+N8+N20+N24</f>
        <v>3974810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27</v>
      </c>
      <c r="B8" s="12">
        <f>+B9+B12+B16</f>
        <v>288386</v>
      </c>
      <c r="C8" s="12">
        <f>+C9+C12+C16</f>
        <v>228207</v>
      </c>
      <c r="D8" s="12">
        <f>+D9+D12+D16</f>
        <v>239520</v>
      </c>
      <c r="E8" s="12">
        <f>+E9+E12+E16</f>
        <v>40415</v>
      </c>
      <c r="F8" s="12">
        <f aca="true" t="shared" si="1" ref="F8:M8">+F9+F12+F16</f>
        <v>195214</v>
      </c>
      <c r="G8" s="12">
        <f t="shared" si="1"/>
        <v>311969</v>
      </c>
      <c r="H8" s="12">
        <f t="shared" si="1"/>
        <v>277273</v>
      </c>
      <c r="I8" s="12">
        <f t="shared" si="1"/>
        <v>254871</v>
      </c>
      <c r="J8" s="12">
        <f t="shared" si="1"/>
        <v>181666</v>
      </c>
      <c r="K8" s="12">
        <f t="shared" si="1"/>
        <v>205327</v>
      </c>
      <c r="L8" s="12">
        <f t="shared" si="1"/>
        <v>93107</v>
      </c>
      <c r="M8" s="12">
        <f t="shared" si="1"/>
        <v>55407</v>
      </c>
      <c r="N8" s="12">
        <f>SUM(B8:M8)</f>
        <v>2371362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25155</v>
      </c>
      <c r="C9" s="14">
        <v>25976</v>
      </c>
      <c r="D9" s="14">
        <v>16391</v>
      </c>
      <c r="E9" s="14">
        <v>3336</v>
      </c>
      <c r="F9" s="14">
        <v>14346</v>
      </c>
      <c r="G9" s="14">
        <v>27551</v>
      </c>
      <c r="H9" s="14">
        <v>33618</v>
      </c>
      <c r="I9" s="14">
        <v>15712</v>
      </c>
      <c r="J9" s="14">
        <v>20570</v>
      </c>
      <c r="K9" s="14">
        <v>16346</v>
      </c>
      <c r="L9" s="14">
        <v>11466</v>
      </c>
      <c r="M9" s="14">
        <v>7021</v>
      </c>
      <c r="N9" s="12">
        <f aca="true" t="shared" si="2" ref="N9:N19">SUM(B9:M9)</f>
        <v>217488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25155</v>
      </c>
      <c r="C10" s="14">
        <f>+C9-C11</f>
        <v>25976</v>
      </c>
      <c r="D10" s="14">
        <f>+D9-D11</f>
        <v>16391</v>
      </c>
      <c r="E10" s="14">
        <f>+E9-E11</f>
        <v>3336</v>
      </c>
      <c r="F10" s="14">
        <f aca="true" t="shared" si="3" ref="F10:M10">+F9-F11</f>
        <v>14346</v>
      </c>
      <c r="G10" s="14">
        <f t="shared" si="3"/>
        <v>27551</v>
      </c>
      <c r="H10" s="14">
        <f t="shared" si="3"/>
        <v>33618</v>
      </c>
      <c r="I10" s="14">
        <f t="shared" si="3"/>
        <v>15712</v>
      </c>
      <c r="J10" s="14">
        <f t="shared" si="3"/>
        <v>20570</v>
      </c>
      <c r="K10" s="14">
        <f t="shared" si="3"/>
        <v>16346</v>
      </c>
      <c r="L10" s="14">
        <f t="shared" si="3"/>
        <v>11466</v>
      </c>
      <c r="M10" s="14">
        <f t="shared" si="3"/>
        <v>7021</v>
      </c>
      <c r="N10" s="12">
        <f t="shared" si="2"/>
        <v>217488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22</v>
      </c>
      <c r="B12" s="14">
        <f>B13+B14+B15</f>
        <v>199096</v>
      </c>
      <c r="C12" s="14">
        <f>C13+C14+C15</f>
        <v>156657</v>
      </c>
      <c r="D12" s="14">
        <f>D13+D14+D15</f>
        <v>180521</v>
      </c>
      <c r="E12" s="14">
        <f>E13+E14+E15</f>
        <v>29288</v>
      </c>
      <c r="F12" s="14">
        <f aca="true" t="shared" si="4" ref="F12:M12">F13+F14+F15</f>
        <v>137478</v>
      </c>
      <c r="G12" s="14">
        <f t="shared" si="4"/>
        <v>224131</v>
      </c>
      <c r="H12" s="14">
        <f t="shared" si="4"/>
        <v>193703</v>
      </c>
      <c r="I12" s="14">
        <f t="shared" si="4"/>
        <v>191503</v>
      </c>
      <c r="J12" s="14">
        <f t="shared" si="4"/>
        <v>128206</v>
      </c>
      <c r="K12" s="14">
        <f t="shared" si="4"/>
        <v>147715</v>
      </c>
      <c r="L12" s="14">
        <f t="shared" si="4"/>
        <v>67854</v>
      </c>
      <c r="M12" s="14">
        <f t="shared" si="4"/>
        <v>40621</v>
      </c>
      <c r="N12" s="12">
        <f t="shared" si="2"/>
        <v>1696773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106054</v>
      </c>
      <c r="C13" s="14">
        <v>84427</v>
      </c>
      <c r="D13" s="14">
        <v>92990</v>
      </c>
      <c r="E13" s="14">
        <v>15510</v>
      </c>
      <c r="F13" s="14">
        <v>71229</v>
      </c>
      <c r="G13" s="14">
        <v>118598</v>
      </c>
      <c r="H13" s="14">
        <v>107423</v>
      </c>
      <c r="I13" s="14">
        <v>105172</v>
      </c>
      <c r="J13" s="14">
        <v>68505</v>
      </c>
      <c r="K13" s="14">
        <v>77775</v>
      </c>
      <c r="L13" s="14">
        <v>35854</v>
      </c>
      <c r="M13" s="14">
        <v>20525</v>
      </c>
      <c r="N13" s="12">
        <f t="shared" si="2"/>
        <v>904062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88972</v>
      </c>
      <c r="C14" s="14">
        <v>67047</v>
      </c>
      <c r="D14" s="14">
        <v>84414</v>
      </c>
      <c r="E14" s="14">
        <v>12927</v>
      </c>
      <c r="F14" s="14">
        <v>62373</v>
      </c>
      <c r="G14" s="14">
        <v>98188</v>
      </c>
      <c r="H14" s="14">
        <v>81113</v>
      </c>
      <c r="I14" s="14">
        <v>83582</v>
      </c>
      <c r="J14" s="14">
        <v>56876</v>
      </c>
      <c r="K14" s="14">
        <v>67376</v>
      </c>
      <c r="L14" s="14">
        <v>30496</v>
      </c>
      <c r="M14" s="14">
        <v>19417</v>
      </c>
      <c r="N14" s="12">
        <f t="shared" si="2"/>
        <v>752781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4070</v>
      </c>
      <c r="C15" s="14">
        <v>5183</v>
      </c>
      <c r="D15" s="14">
        <v>3117</v>
      </c>
      <c r="E15" s="14">
        <v>851</v>
      </c>
      <c r="F15" s="14">
        <v>3876</v>
      </c>
      <c r="G15" s="14">
        <v>7345</v>
      </c>
      <c r="H15" s="14">
        <v>5167</v>
      </c>
      <c r="I15" s="14">
        <v>2749</v>
      </c>
      <c r="J15" s="14">
        <v>2825</v>
      </c>
      <c r="K15" s="14">
        <v>2564</v>
      </c>
      <c r="L15" s="14">
        <v>1504</v>
      </c>
      <c r="M15" s="14">
        <v>679</v>
      </c>
      <c r="N15" s="12">
        <f t="shared" si="2"/>
        <v>39930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26</v>
      </c>
      <c r="B16" s="14">
        <f>B17+B18+B19</f>
        <v>64135</v>
      </c>
      <c r="C16" s="14">
        <f>C17+C18+C19</f>
        <v>45574</v>
      </c>
      <c r="D16" s="14">
        <f>D17+D18+D19</f>
        <v>42608</v>
      </c>
      <c r="E16" s="14">
        <f>E17+E18+E19</f>
        <v>7791</v>
      </c>
      <c r="F16" s="14">
        <f aca="true" t="shared" si="5" ref="F16:M16">F17+F18+F19</f>
        <v>43390</v>
      </c>
      <c r="G16" s="14">
        <f t="shared" si="5"/>
        <v>60287</v>
      </c>
      <c r="H16" s="14">
        <f t="shared" si="5"/>
        <v>49952</v>
      </c>
      <c r="I16" s="14">
        <f t="shared" si="5"/>
        <v>47656</v>
      </c>
      <c r="J16" s="14">
        <f t="shared" si="5"/>
        <v>32890</v>
      </c>
      <c r="K16" s="14">
        <f t="shared" si="5"/>
        <v>41266</v>
      </c>
      <c r="L16" s="14">
        <f t="shared" si="5"/>
        <v>13787</v>
      </c>
      <c r="M16" s="14">
        <f t="shared" si="5"/>
        <v>7765</v>
      </c>
      <c r="N16" s="12">
        <f t="shared" si="2"/>
        <v>457101</v>
      </c>
    </row>
    <row r="17" spans="1:25" ht="18.75" customHeight="1">
      <c r="A17" s="15" t="s">
        <v>23</v>
      </c>
      <c r="B17" s="14">
        <v>12262</v>
      </c>
      <c r="C17" s="14">
        <v>9245</v>
      </c>
      <c r="D17" s="14">
        <v>8429</v>
      </c>
      <c r="E17" s="14">
        <v>1530</v>
      </c>
      <c r="F17" s="14">
        <v>7924</v>
      </c>
      <c r="G17" s="14">
        <v>13485</v>
      </c>
      <c r="H17" s="14">
        <v>11185</v>
      </c>
      <c r="I17" s="14">
        <v>11599</v>
      </c>
      <c r="J17" s="14">
        <v>7439</v>
      </c>
      <c r="K17" s="14">
        <v>9586</v>
      </c>
      <c r="L17" s="14">
        <v>3405</v>
      </c>
      <c r="M17" s="14">
        <v>1659</v>
      </c>
      <c r="N17" s="12">
        <f t="shared" si="2"/>
        <v>97748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24</v>
      </c>
      <c r="B18" s="14">
        <v>5219</v>
      </c>
      <c r="C18" s="14">
        <v>2312</v>
      </c>
      <c r="D18" s="14">
        <v>4566</v>
      </c>
      <c r="E18" s="14">
        <v>552</v>
      </c>
      <c r="F18" s="14">
        <v>3033</v>
      </c>
      <c r="G18" s="14">
        <v>4501</v>
      </c>
      <c r="H18" s="14">
        <v>4234</v>
      </c>
      <c r="I18" s="14">
        <v>4704</v>
      </c>
      <c r="J18" s="14">
        <v>3220</v>
      </c>
      <c r="K18" s="14">
        <v>4731</v>
      </c>
      <c r="L18" s="14">
        <v>1546</v>
      </c>
      <c r="M18" s="14">
        <v>695</v>
      </c>
      <c r="N18" s="12">
        <f t="shared" si="2"/>
        <v>39313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25</v>
      </c>
      <c r="B19" s="14">
        <v>46654</v>
      </c>
      <c r="C19" s="14">
        <v>34017</v>
      </c>
      <c r="D19" s="14">
        <v>29613</v>
      </c>
      <c r="E19" s="14">
        <v>5709</v>
      </c>
      <c r="F19" s="14">
        <v>32433</v>
      </c>
      <c r="G19" s="14">
        <v>42301</v>
      </c>
      <c r="H19" s="14">
        <v>34533</v>
      </c>
      <c r="I19" s="14">
        <v>31353</v>
      </c>
      <c r="J19" s="14">
        <v>22231</v>
      </c>
      <c r="K19" s="14">
        <v>26949</v>
      </c>
      <c r="L19" s="14">
        <v>8836</v>
      </c>
      <c r="M19" s="14">
        <v>5411</v>
      </c>
      <c r="N19" s="12">
        <f t="shared" si="2"/>
        <v>320040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147094</v>
      </c>
      <c r="C20" s="18">
        <f>C21+C22+C23</f>
        <v>92471</v>
      </c>
      <c r="D20" s="18">
        <f>D21+D22+D23</f>
        <v>84428</v>
      </c>
      <c r="E20" s="18">
        <f>E21+E22+E23</f>
        <v>15359</v>
      </c>
      <c r="F20" s="18">
        <f aca="true" t="shared" si="6" ref="F20:M20">F21+F22+F23</f>
        <v>72922</v>
      </c>
      <c r="G20" s="18">
        <f t="shared" si="6"/>
        <v>117614</v>
      </c>
      <c r="H20" s="18">
        <f t="shared" si="6"/>
        <v>124004</v>
      </c>
      <c r="I20" s="18">
        <f t="shared" si="6"/>
        <v>120452</v>
      </c>
      <c r="J20" s="18">
        <f t="shared" si="6"/>
        <v>77489</v>
      </c>
      <c r="K20" s="18">
        <f t="shared" si="6"/>
        <v>116193</v>
      </c>
      <c r="L20" s="18">
        <f t="shared" si="6"/>
        <v>44510</v>
      </c>
      <c r="M20" s="18">
        <f t="shared" si="6"/>
        <v>24106</v>
      </c>
      <c r="N20" s="12">
        <f aca="true" t="shared" si="7" ref="N20:N26">SUM(B20:M20)</f>
        <v>1036642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86199</v>
      </c>
      <c r="C21" s="14">
        <v>57655</v>
      </c>
      <c r="D21" s="14">
        <v>52038</v>
      </c>
      <c r="E21" s="14">
        <v>9457</v>
      </c>
      <c r="F21" s="14">
        <v>44316</v>
      </c>
      <c r="G21" s="14">
        <v>73773</v>
      </c>
      <c r="H21" s="14">
        <v>78162</v>
      </c>
      <c r="I21" s="14">
        <v>74552</v>
      </c>
      <c r="J21" s="14">
        <v>46959</v>
      </c>
      <c r="K21" s="14">
        <v>67535</v>
      </c>
      <c r="L21" s="14">
        <v>26105</v>
      </c>
      <c r="M21" s="14">
        <v>13978</v>
      </c>
      <c r="N21" s="12">
        <f t="shared" si="7"/>
        <v>630729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58718</v>
      </c>
      <c r="C22" s="14">
        <v>32849</v>
      </c>
      <c r="D22" s="14">
        <v>31245</v>
      </c>
      <c r="E22" s="14">
        <v>5602</v>
      </c>
      <c r="F22" s="14">
        <v>27064</v>
      </c>
      <c r="G22" s="14">
        <v>41168</v>
      </c>
      <c r="H22" s="14">
        <v>43769</v>
      </c>
      <c r="I22" s="14">
        <v>44502</v>
      </c>
      <c r="J22" s="14">
        <v>29332</v>
      </c>
      <c r="K22" s="14">
        <v>47123</v>
      </c>
      <c r="L22" s="14">
        <v>17802</v>
      </c>
      <c r="M22" s="14">
        <v>9864</v>
      </c>
      <c r="N22" s="12">
        <f t="shared" si="7"/>
        <v>389038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2177</v>
      </c>
      <c r="C23" s="14">
        <v>1967</v>
      </c>
      <c r="D23" s="14">
        <v>1145</v>
      </c>
      <c r="E23" s="14">
        <v>300</v>
      </c>
      <c r="F23" s="14">
        <v>1542</v>
      </c>
      <c r="G23" s="14">
        <v>2673</v>
      </c>
      <c r="H23" s="14">
        <v>2073</v>
      </c>
      <c r="I23" s="14">
        <v>1398</v>
      </c>
      <c r="J23" s="14">
        <v>1198</v>
      </c>
      <c r="K23" s="14">
        <v>1535</v>
      </c>
      <c r="L23" s="14">
        <v>603</v>
      </c>
      <c r="M23" s="14">
        <v>264</v>
      </c>
      <c r="N23" s="12">
        <f t="shared" si="7"/>
        <v>16875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70580</v>
      </c>
      <c r="C24" s="14">
        <f>C25+C26</f>
        <v>59666</v>
      </c>
      <c r="D24" s="14">
        <f>D25+D26</f>
        <v>54335</v>
      </c>
      <c r="E24" s="14">
        <f>E25+E26</f>
        <v>12209</v>
      </c>
      <c r="F24" s="14">
        <f aca="true" t="shared" si="8" ref="F24:M24">F25+F26</f>
        <v>53681</v>
      </c>
      <c r="G24" s="14">
        <f t="shared" si="8"/>
        <v>82535</v>
      </c>
      <c r="H24" s="14">
        <f t="shared" si="8"/>
        <v>72674</v>
      </c>
      <c r="I24" s="14">
        <f t="shared" si="8"/>
        <v>53043</v>
      </c>
      <c r="J24" s="14">
        <f t="shared" si="8"/>
        <v>44598</v>
      </c>
      <c r="K24" s="14">
        <f t="shared" si="8"/>
        <v>42335</v>
      </c>
      <c r="L24" s="14">
        <f t="shared" si="8"/>
        <v>14249</v>
      </c>
      <c r="M24" s="14">
        <f t="shared" si="8"/>
        <v>6901</v>
      </c>
      <c r="N24" s="12">
        <f t="shared" si="7"/>
        <v>566806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15</v>
      </c>
      <c r="B25" s="14">
        <v>45171</v>
      </c>
      <c r="C25" s="14">
        <v>38186</v>
      </c>
      <c r="D25" s="14">
        <v>34774</v>
      </c>
      <c r="E25" s="14">
        <v>7814</v>
      </c>
      <c r="F25" s="14">
        <v>34356</v>
      </c>
      <c r="G25" s="14">
        <v>52822</v>
      </c>
      <c r="H25" s="14">
        <v>46511</v>
      </c>
      <c r="I25" s="14">
        <v>33948</v>
      </c>
      <c r="J25" s="14">
        <v>28543</v>
      </c>
      <c r="K25" s="14">
        <v>27094</v>
      </c>
      <c r="L25" s="14">
        <v>9119</v>
      </c>
      <c r="M25" s="14">
        <v>4417</v>
      </c>
      <c r="N25" s="12">
        <f t="shared" si="7"/>
        <v>362755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16</v>
      </c>
      <c r="B26" s="14">
        <v>25409</v>
      </c>
      <c r="C26" s="14">
        <v>21480</v>
      </c>
      <c r="D26" s="14">
        <v>19561</v>
      </c>
      <c r="E26" s="14">
        <v>4395</v>
      </c>
      <c r="F26" s="14">
        <v>19325</v>
      </c>
      <c r="G26" s="14">
        <v>29713</v>
      </c>
      <c r="H26" s="14">
        <v>26163</v>
      </c>
      <c r="I26" s="14">
        <v>19095</v>
      </c>
      <c r="J26" s="14">
        <v>16055</v>
      </c>
      <c r="K26" s="14">
        <v>15241</v>
      </c>
      <c r="L26" s="14">
        <v>5130</v>
      </c>
      <c r="M26" s="14">
        <v>2484</v>
      </c>
      <c r="N26" s="12">
        <f t="shared" si="7"/>
        <v>204051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25" ht="18.75" customHeight="1">
      <c r="A29" s="17" t="s">
        <v>17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69"/>
      <c r="O29"/>
      <c r="P29"/>
      <c r="Q29"/>
      <c r="R29"/>
      <c r="S29"/>
      <c r="T29"/>
      <c r="U29"/>
      <c r="V29"/>
      <c r="W29"/>
      <c r="X29"/>
      <c r="Y29"/>
    </row>
    <row r="30" spans="1:25" ht="18.75" customHeight="1">
      <c r="A30" s="17" t="s">
        <v>18</v>
      </c>
      <c r="B30" s="22">
        <v>1</v>
      </c>
      <c r="C30" s="22">
        <v>1</v>
      </c>
      <c r="D30" s="22">
        <v>1</v>
      </c>
      <c r="E30" s="22">
        <v>1</v>
      </c>
      <c r="F30" s="22">
        <v>1</v>
      </c>
      <c r="G30" s="22">
        <v>1</v>
      </c>
      <c r="H30" s="22">
        <v>1</v>
      </c>
      <c r="I30" s="22">
        <v>1</v>
      </c>
      <c r="J30" s="22">
        <v>1</v>
      </c>
      <c r="K30" s="22">
        <v>1</v>
      </c>
      <c r="L30" s="22">
        <v>1</v>
      </c>
      <c r="M30" s="22">
        <v>1</v>
      </c>
      <c r="N30" s="70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5" t="s">
        <v>42</v>
      </c>
      <c r="B32" s="23">
        <f>(((+B$8+B$20)*B$29)+(B$24*B$30))/B$7</f>
        <v>1</v>
      </c>
      <c r="C32" s="23">
        <f aca="true" t="shared" si="9" ref="C32:M32">(((+C$8+C$20)*C$29)+(C$24*C$30))/C$7</f>
        <v>1</v>
      </c>
      <c r="D32" s="23">
        <f t="shared" si="9"/>
        <v>1</v>
      </c>
      <c r="E32" s="23">
        <f t="shared" si="9"/>
        <v>1</v>
      </c>
      <c r="F32" s="23">
        <f t="shared" si="9"/>
        <v>1</v>
      </c>
      <c r="G32" s="23">
        <f t="shared" si="9"/>
        <v>1</v>
      </c>
      <c r="H32" s="23">
        <f t="shared" si="9"/>
        <v>1</v>
      </c>
      <c r="I32" s="23">
        <f t="shared" si="9"/>
        <v>1</v>
      </c>
      <c r="J32" s="23">
        <f t="shared" si="9"/>
        <v>1</v>
      </c>
      <c r="K32" s="23">
        <f t="shared" si="9"/>
        <v>1</v>
      </c>
      <c r="L32" s="23">
        <f t="shared" si="9"/>
        <v>1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25" ht="18.75" customHeight="1">
      <c r="A34" s="2" t="s">
        <v>19</v>
      </c>
      <c r="B34" s="26">
        <v>1.8783</v>
      </c>
      <c r="C34" s="26">
        <v>1.8146</v>
      </c>
      <c r="D34" s="26">
        <v>1.681</v>
      </c>
      <c r="E34" s="26">
        <v>2.3342</v>
      </c>
      <c r="F34" s="26">
        <v>1.9616</v>
      </c>
      <c r="G34" s="26">
        <v>1.5543</v>
      </c>
      <c r="H34" s="26">
        <v>1.8205</v>
      </c>
      <c r="I34" s="26">
        <v>1.7772</v>
      </c>
      <c r="J34" s="26">
        <v>2.0015</v>
      </c>
      <c r="K34" s="26">
        <v>1.9137</v>
      </c>
      <c r="L34" s="26">
        <v>2.2729</v>
      </c>
      <c r="M34" s="26">
        <v>2.2256</v>
      </c>
      <c r="N34" s="71"/>
      <c r="O34"/>
      <c r="P34"/>
      <c r="Q34"/>
      <c r="R34"/>
      <c r="S34"/>
      <c r="T34"/>
      <c r="U34"/>
      <c r="V34"/>
      <c r="W34"/>
      <c r="X34"/>
      <c r="Y34"/>
    </row>
    <row r="35" spans="1:14" ht="18.75" customHeight="1">
      <c r="A35" s="17" t="s">
        <v>21</v>
      </c>
      <c r="B35" s="26">
        <f>B32*B34</f>
        <v>1.8783</v>
      </c>
      <c r="C35" s="26">
        <f>C32*C34</f>
        <v>1.8146</v>
      </c>
      <c r="D35" s="26">
        <f>D32*D34</f>
        <v>1.681</v>
      </c>
      <c r="E35" s="26">
        <f>E32*E34</f>
        <v>2.3342</v>
      </c>
      <c r="F35" s="26">
        <f aca="true" t="shared" si="10" ref="F35:M35">F32*F34</f>
        <v>1.9616</v>
      </c>
      <c r="G35" s="26">
        <f t="shared" si="10"/>
        <v>1.5543</v>
      </c>
      <c r="H35" s="26">
        <f t="shared" si="10"/>
        <v>1.8205</v>
      </c>
      <c r="I35" s="26">
        <f t="shared" si="10"/>
        <v>1.7772</v>
      </c>
      <c r="J35" s="26">
        <f t="shared" si="10"/>
        <v>2.0015</v>
      </c>
      <c r="K35" s="26">
        <f t="shared" si="10"/>
        <v>1.9137</v>
      </c>
      <c r="L35" s="26">
        <f t="shared" si="10"/>
        <v>2.2729</v>
      </c>
      <c r="M35" s="26">
        <f t="shared" si="10"/>
        <v>2.2256</v>
      </c>
      <c r="N35" s="27"/>
    </row>
    <row r="36" spans="1:25" ht="18.75" customHeight="1">
      <c r="A36" s="57" t="s">
        <v>43</v>
      </c>
      <c r="B36" s="26">
        <v>-0.00619454</v>
      </c>
      <c r="C36" s="26">
        <v>-0.006</v>
      </c>
      <c r="D36" s="26">
        <v>-0.00554995</v>
      </c>
      <c r="E36" s="26">
        <v>-0.0062816</v>
      </c>
      <c r="F36" s="26">
        <v>-0.00635795</v>
      </c>
      <c r="G36" s="26">
        <v>-0.0051</v>
      </c>
      <c r="H36" s="26">
        <v>-0.0056</v>
      </c>
      <c r="I36" s="26">
        <v>-0.0056882</v>
      </c>
      <c r="J36" s="26">
        <v>-0.0063657</v>
      </c>
      <c r="K36" s="26">
        <v>-0.00625024</v>
      </c>
      <c r="L36" s="26">
        <v>-0.00736857</v>
      </c>
      <c r="M36" s="26">
        <v>-0.00732144</v>
      </c>
      <c r="N36" s="72"/>
      <c r="O36"/>
      <c r="P36"/>
      <c r="Q36"/>
      <c r="R36"/>
      <c r="S36"/>
      <c r="T36"/>
      <c r="U36"/>
      <c r="V36"/>
      <c r="W36"/>
      <c r="X36"/>
      <c r="Y36"/>
    </row>
    <row r="37" spans="1:14" ht="15" customHeight="1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9"/>
    </row>
    <row r="38" spans="1:14" ht="18.75" customHeight="1">
      <c r="A38" s="60" t="s">
        <v>85</v>
      </c>
      <c r="B38" s="61">
        <f aca="true" t="shared" si="11" ref="B38:M38">B39*B40</f>
        <v>3257.0800000000004</v>
      </c>
      <c r="C38" s="61">
        <f t="shared" si="11"/>
        <v>2478.1200000000003</v>
      </c>
      <c r="D38" s="61">
        <f t="shared" si="11"/>
        <v>2161.4</v>
      </c>
      <c r="E38" s="61">
        <f t="shared" si="11"/>
        <v>646.2800000000001</v>
      </c>
      <c r="F38" s="61">
        <f t="shared" si="11"/>
        <v>2161.4</v>
      </c>
      <c r="G38" s="61">
        <f t="shared" si="11"/>
        <v>2662.1600000000003</v>
      </c>
      <c r="H38" s="61">
        <f t="shared" si="11"/>
        <v>2897.56</v>
      </c>
      <c r="I38" s="61">
        <f t="shared" si="11"/>
        <v>2546.6000000000004</v>
      </c>
      <c r="J38" s="61">
        <f t="shared" si="11"/>
        <v>2118.6</v>
      </c>
      <c r="K38" s="61">
        <f t="shared" si="11"/>
        <v>2602.2400000000002</v>
      </c>
      <c r="L38" s="61">
        <f t="shared" si="11"/>
        <v>1271.16</v>
      </c>
      <c r="M38" s="61">
        <f t="shared" si="11"/>
        <v>719.0400000000001</v>
      </c>
      <c r="N38" s="28">
        <f>SUM(B38:M38)</f>
        <v>25521.64</v>
      </c>
    </row>
    <row r="39" spans="1:25" ht="18.75" customHeight="1">
      <c r="A39" s="57" t="s">
        <v>45</v>
      </c>
      <c r="B39" s="63">
        <v>761</v>
      </c>
      <c r="C39" s="63">
        <v>579</v>
      </c>
      <c r="D39" s="63">
        <v>505</v>
      </c>
      <c r="E39" s="63">
        <v>151</v>
      </c>
      <c r="F39" s="63">
        <v>505</v>
      </c>
      <c r="G39" s="63">
        <v>622</v>
      </c>
      <c r="H39" s="63">
        <v>677</v>
      </c>
      <c r="I39" s="63">
        <v>595</v>
      </c>
      <c r="J39" s="63">
        <v>495</v>
      </c>
      <c r="K39" s="63">
        <v>608</v>
      </c>
      <c r="L39" s="63">
        <v>297</v>
      </c>
      <c r="M39" s="63">
        <v>168</v>
      </c>
      <c r="N39" s="12">
        <f>SUM(B39:M39)</f>
        <v>5963</v>
      </c>
      <c r="O39"/>
      <c r="P39"/>
      <c r="Q39"/>
      <c r="R39"/>
      <c r="S39"/>
      <c r="T39"/>
      <c r="U39"/>
      <c r="V39"/>
      <c r="W39"/>
      <c r="X39"/>
      <c r="Y39"/>
    </row>
    <row r="40" spans="1:25" ht="18.75" customHeight="1">
      <c r="A40" s="57" t="s">
        <v>46</v>
      </c>
      <c r="B40" s="59">
        <v>4.28</v>
      </c>
      <c r="C40" s="59">
        <v>4.28</v>
      </c>
      <c r="D40" s="59">
        <v>4.28</v>
      </c>
      <c r="E40" s="59">
        <v>4.28</v>
      </c>
      <c r="F40" s="59">
        <v>4.28</v>
      </c>
      <c r="G40" s="59">
        <v>4.28</v>
      </c>
      <c r="H40" s="59">
        <v>4.28</v>
      </c>
      <c r="I40" s="59">
        <v>4.28</v>
      </c>
      <c r="J40" s="59">
        <v>4.28</v>
      </c>
      <c r="K40" s="59">
        <v>4.28</v>
      </c>
      <c r="L40" s="59">
        <v>4.28</v>
      </c>
      <c r="M40" s="59">
        <v>4.28</v>
      </c>
      <c r="N40" s="59">
        <v>4.28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</row>
    <row r="42" spans="1:14" ht="18.75" customHeight="1">
      <c r="A42" s="64" t="s">
        <v>44</v>
      </c>
      <c r="B42" s="65">
        <f>B43+B44+B45+B46</f>
        <v>950654.7690875999</v>
      </c>
      <c r="C42" s="65">
        <f aca="true" t="shared" si="12" ref="C42:M42">C43+C44+C45+C46</f>
        <v>690368.2784</v>
      </c>
      <c r="D42" s="65">
        <f t="shared" si="12"/>
        <v>645876.0812641501</v>
      </c>
      <c r="E42" s="65">
        <f t="shared" si="12"/>
        <v>158905.1565872</v>
      </c>
      <c r="F42" s="65">
        <f t="shared" si="12"/>
        <v>631391.53080485</v>
      </c>
      <c r="G42" s="65">
        <f t="shared" si="12"/>
        <v>796035.3656</v>
      </c>
      <c r="H42" s="65">
        <f t="shared" si="12"/>
        <v>863071.2299</v>
      </c>
      <c r="I42" s="65">
        <f t="shared" si="12"/>
        <v>761402.0237187999</v>
      </c>
      <c r="J42" s="65">
        <f t="shared" si="12"/>
        <v>608146.6290279</v>
      </c>
      <c r="K42" s="65">
        <f t="shared" si="12"/>
        <v>696637.3724248</v>
      </c>
      <c r="L42" s="65">
        <f t="shared" si="12"/>
        <v>345328.35614838</v>
      </c>
      <c r="M42" s="65">
        <f t="shared" si="12"/>
        <v>192409.36348384002</v>
      </c>
      <c r="N42" s="65">
        <f>N43+N44+N45+N46</f>
        <v>7340226.1564475205</v>
      </c>
    </row>
    <row r="43" spans="1:14" ht="18.75" customHeight="1">
      <c r="A43" s="62" t="s">
        <v>86</v>
      </c>
      <c r="B43" s="59">
        <f aca="true" t="shared" si="13" ref="B43:H43">B35*B7</f>
        <v>950532.498</v>
      </c>
      <c r="C43" s="59">
        <f t="shared" si="13"/>
        <v>690172.2224</v>
      </c>
      <c r="D43" s="59">
        <f t="shared" si="13"/>
        <v>635893.723</v>
      </c>
      <c r="E43" s="59">
        <f t="shared" si="13"/>
        <v>158685.9186</v>
      </c>
      <c r="F43" s="59">
        <f t="shared" si="13"/>
        <v>631276.2272</v>
      </c>
      <c r="G43" s="59">
        <f t="shared" si="13"/>
        <v>795985.0074</v>
      </c>
      <c r="H43" s="59">
        <f t="shared" si="13"/>
        <v>862827.7955</v>
      </c>
      <c r="I43" s="59">
        <f>I35*I7</f>
        <v>761292.0552</v>
      </c>
      <c r="J43" s="59">
        <f>J35*J7</f>
        <v>607961.6295</v>
      </c>
      <c r="K43" s="59">
        <f>K35*K7</f>
        <v>696309.3134999999</v>
      </c>
      <c r="L43" s="59">
        <f>L35*L7</f>
        <v>345176.2314</v>
      </c>
      <c r="M43" s="59">
        <f>M35*M7</f>
        <v>192322.9984</v>
      </c>
      <c r="N43" s="61">
        <f>SUM(B43:M43)</f>
        <v>7328435.620100001</v>
      </c>
    </row>
    <row r="44" spans="1:14" ht="18.75" customHeight="1">
      <c r="A44" s="62" t="s">
        <v>87</v>
      </c>
      <c r="B44" s="59">
        <f aca="true" t="shared" si="14" ref="B44:M44">B36*B7</f>
        <v>-3134.8089124000003</v>
      </c>
      <c r="C44" s="59">
        <f t="shared" si="14"/>
        <v>-2282.064</v>
      </c>
      <c r="D44" s="59">
        <f t="shared" si="14"/>
        <v>-2099.4517358499997</v>
      </c>
      <c r="E44" s="59">
        <f t="shared" si="14"/>
        <v>-427.0420128</v>
      </c>
      <c r="F44" s="59">
        <f t="shared" si="14"/>
        <v>-2046.09639515</v>
      </c>
      <c r="G44" s="59">
        <f t="shared" si="14"/>
        <v>-2611.8018</v>
      </c>
      <c r="H44" s="59">
        <f t="shared" si="14"/>
        <v>-2654.1256</v>
      </c>
      <c r="I44" s="59">
        <f t="shared" si="14"/>
        <v>-2436.6314812</v>
      </c>
      <c r="J44" s="59">
        <f t="shared" si="14"/>
        <v>-1933.6004721000002</v>
      </c>
      <c r="K44" s="59">
        <f t="shared" si="14"/>
        <v>-2274.1810752</v>
      </c>
      <c r="L44" s="59">
        <f t="shared" si="14"/>
        <v>-1119.03525162</v>
      </c>
      <c r="M44" s="59">
        <f t="shared" si="14"/>
        <v>-632.6749161600001</v>
      </c>
      <c r="N44" s="28">
        <f>SUM(B44:M44)</f>
        <v>-23651.513652480004</v>
      </c>
    </row>
    <row r="45" spans="1:14" ht="18.75" customHeight="1">
      <c r="A45" s="62" t="s">
        <v>47</v>
      </c>
      <c r="B45" s="59">
        <f aca="true" t="shared" si="15" ref="B45:M45">B38</f>
        <v>3257.0800000000004</v>
      </c>
      <c r="C45" s="59">
        <f t="shared" si="15"/>
        <v>2478.1200000000003</v>
      </c>
      <c r="D45" s="59">
        <f t="shared" si="15"/>
        <v>2161.4</v>
      </c>
      <c r="E45" s="59">
        <f t="shared" si="15"/>
        <v>646.2800000000001</v>
      </c>
      <c r="F45" s="59">
        <f t="shared" si="15"/>
        <v>2161.4</v>
      </c>
      <c r="G45" s="59">
        <f t="shared" si="15"/>
        <v>2662.1600000000003</v>
      </c>
      <c r="H45" s="59">
        <f t="shared" si="15"/>
        <v>2897.56</v>
      </c>
      <c r="I45" s="59">
        <f t="shared" si="15"/>
        <v>2546.6000000000004</v>
      </c>
      <c r="J45" s="59">
        <f t="shared" si="15"/>
        <v>2118.6</v>
      </c>
      <c r="K45" s="59">
        <f t="shared" si="15"/>
        <v>2602.2400000000002</v>
      </c>
      <c r="L45" s="59">
        <f t="shared" si="15"/>
        <v>1271.16</v>
      </c>
      <c r="M45" s="59">
        <f t="shared" si="15"/>
        <v>719.0400000000001</v>
      </c>
      <c r="N45" s="61">
        <f>SUM(B45:M45)</f>
        <v>25521.64</v>
      </c>
    </row>
    <row r="46" spans="1:25" ht="18.75" customHeight="1">
      <c r="A46" s="2" t="s">
        <v>95</v>
      </c>
      <c r="B46" s="59">
        <v>0</v>
      </c>
      <c r="C46" s="59">
        <v>0</v>
      </c>
      <c r="D46" s="59">
        <v>9920.41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61">
        <f>SUM(B46:M46)</f>
        <v>9920.41</v>
      </c>
      <c r="O46"/>
      <c r="P46"/>
      <c r="Q46"/>
      <c r="R46"/>
      <c r="S46"/>
      <c r="T46"/>
      <c r="U46"/>
      <c r="V46"/>
      <c r="W46"/>
      <c r="X46"/>
      <c r="Y46"/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56"/>
    </row>
    <row r="48" spans="1:14" ht="18.75" customHeight="1">
      <c r="A48" s="2" t="s">
        <v>96</v>
      </c>
      <c r="B48" s="28">
        <f>+B49+B52+B60+B61</f>
        <v>-99418.58</v>
      </c>
      <c r="C48" s="28">
        <f aca="true" t="shared" si="16" ref="C48:M48">+C49+C52+C60+C61</f>
        <v>-99656.64</v>
      </c>
      <c r="D48" s="28">
        <f t="shared" si="16"/>
        <v>-67064.24</v>
      </c>
      <c r="E48" s="28">
        <f t="shared" si="16"/>
        <v>-14519.599999999999</v>
      </c>
      <c r="F48" s="28">
        <f t="shared" si="16"/>
        <v>-56156.200000000004</v>
      </c>
      <c r="G48" s="28">
        <f t="shared" si="16"/>
        <v>-109789.44</v>
      </c>
      <c r="H48" s="28">
        <f t="shared" si="16"/>
        <v>-134751.19999999998</v>
      </c>
      <c r="I48" s="28">
        <f t="shared" si="16"/>
        <v>-64848.32</v>
      </c>
      <c r="J48" s="28">
        <f t="shared" si="16"/>
        <v>-88931.44</v>
      </c>
      <c r="K48" s="28">
        <f t="shared" si="16"/>
        <v>-66473.24</v>
      </c>
      <c r="L48" s="28">
        <f t="shared" si="16"/>
        <v>-48561.4</v>
      </c>
      <c r="M48" s="28">
        <f t="shared" si="16"/>
        <v>-30682.6</v>
      </c>
      <c r="N48" s="28">
        <f>+N49+N52+N60+N61</f>
        <v>-880852.9</v>
      </c>
    </row>
    <row r="49" spans="1:14" ht="18.75" customHeight="1">
      <c r="A49" s="17" t="s">
        <v>48</v>
      </c>
      <c r="B49" s="29">
        <f>B50+B51</f>
        <v>-95589</v>
      </c>
      <c r="C49" s="29">
        <f>C50+C51</f>
        <v>-98708.8</v>
      </c>
      <c r="D49" s="29">
        <f>D50+D51</f>
        <v>-62285.8</v>
      </c>
      <c r="E49" s="29">
        <f>E50+E51</f>
        <v>-12676.8</v>
      </c>
      <c r="F49" s="29">
        <f aca="true" t="shared" si="17" ref="F49:M49">F50+F51</f>
        <v>-54514.8</v>
      </c>
      <c r="G49" s="29">
        <f t="shared" si="17"/>
        <v>-104693.8</v>
      </c>
      <c r="H49" s="29">
        <f t="shared" si="17"/>
        <v>-127748.4</v>
      </c>
      <c r="I49" s="29">
        <f t="shared" si="17"/>
        <v>-59705.6</v>
      </c>
      <c r="J49" s="29">
        <f t="shared" si="17"/>
        <v>-78166</v>
      </c>
      <c r="K49" s="29">
        <f t="shared" si="17"/>
        <v>-62114.8</v>
      </c>
      <c r="L49" s="29">
        <f t="shared" si="17"/>
        <v>-43570.8</v>
      </c>
      <c r="M49" s="29">
        <f t="shared" si="17"/>
        <v>-26679.8</v>
      </c>
      <c r="N49" s="28">
        <f aca="true" t="shared" si="18" ref="N49:N61">SUM(B49:M49)</f>
        <v>-826454.4</v>
      </c>
    </row>
    <row r="50" spans="1:25" ht="18.75" customHeight="1">
      <c r="A50" s="13" t="s">
        <v>49</v>
      </c>
      <c r="B50" s="20">
        <f>ROUND(-B9*$D$3,2)</f>
        <v>-95589</v>
      </c>
      <c r="C50" s="20">
        <f>ROUND(-C9*$D$3,2)</f>
        <v>-98708.8</v>
      </c>
      <c r="D50" s="20">
        <f>ROUND(-D9*$D$3,2)</f>
        <v>-62285.8</v>
      </c>
      <c r="E50" s="20">
        <f>ROUND(-E9*$D$3,2)</f>
        <v>-12676.8</v>
      </c>
      <c r="F50" s="20">
        <f aca="true" t="shared" si="19" ref="F50:M50">ROUND(-F9*$D$3,2)</f>
        <v>-54514.8</v>
      </c>
      <c r="G50" s="20">
        <f t="shared" si="19"/>
        <v>-104693.8</v>
      </c>
      <c r="H50" s="20">
        <f t="shared" si="19"/>
        <v>-127748.4</v>
      </c>
      <c r="I50" s="20">
        <f t="shared" si="19"/>
        <v>-59705.6</v>
      </c>
      <c r="J50" s="20">
        <f t="shared" si="19"/>
        <v>-78166</v>
      </c>
      <c r="K50" s="20">
        <f t="shared" si="19"/>
        <v>-62114.8</v>
      </c>
      <c r="L50" s="20">
        <f t="shared" si="19"/>
        <v>-43570.8</v>
      </c>
      <c r="M50" s="20">
        <f t="shared" si="19"/>
        <v>-26679.8</v>
      </c>
      <c r="N50" s="50">
        <f t="shared" si="18"/>
        <v>-826454.4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50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50">
        <f>SUM(B51:M51)</f>
        <v>0</v>
      </c>
      <c r="O51"/>
      <c r="P51"/>
      <c r="Q51"/>
      <c r="R51"/>
      <c r="S51"/>
      <c r="T51"/>
      <c r="U51"/>
      <c r="V51"/>
      <c r="W51"/>
      <c r="X51"/>
      <c r="Y51"/>
    </row>
    <row r="52" spans="1:14" ht="18.75" customHeight="1">
      <c r="A52" s="17" t="s">
        <v>51</v>
      </c>
      <c r="B52" s="29">
        <f>SUM(B53:B59)</f>
        <v>-3829.58</v>
      </c>
      <c r="C52" s="29">
        <f aca="true" t="shared" si="21" ref="C52:M52">SUM(C53:C59)</f>
        <v>-947.84</v>
      </c>
      <c r="D52" s="29">
        <f t="shared" si="21"/>
        <v>-4778.44</v>
      </c>
      <c r="E52" s="29">
        <f t="shared" si="21"/>
        <v>-1842.8</v>
      </c>
      <c r="F52" s="29">
        <f t="shared" si="21"/>
        <v>-1641.4</v>
      </c>
      <c r="G52" s="29">
        <f t="shared" si="21"/>
        <v>-5095.64</v>
      </c>
      <c r="H52" s="29">
        <f t="shared" si="21"/>
        <v>-7002.8</v>
      </c>
      <c r="I52" s="29">
        <f t="shared" si="21"/>
        <v>-5142.72</v>
      </c>
      <c r="J52" s="29">
        <f t="shared" si="21"/>
        <v>-10765.44</v>
      </c>
      <c r="K52" s="29">
        <f t="shared" si="21"/>
        <v>-4358.44</v>
      </c>
      <c r="L52" s="29">
        <f t="shared" si="21"/>
        <v>-4990.6</v>
      </c>
      <c r="M52" s="29">
        <f t="shared" si="21"/>
        <v>-4002.8</v>
      </c>
      <c r="N52" s="29">
        <f>SUM(N53:N59)</f>
        <v>-54398.5</v>
      </c>
    </row>
    <row r="53" spans="1:25" ht="18.75" customHeight="1">
      <c r="A53" s="13" t="s">
        <v>52</v>
      </c>
      <c r="B53" s="27">
        <v>-3619.86</v>
      </c>
      <c r="C53" s="27">
        <v>-828</v>
      </c>
      <c r="D53" s="27">
        <v>-4680</v>
      </c>
      <c r="E53" s="27">
        <v>-1800</v>
      </c>
      <c r="F53" s="27">
        <v>-1620</v>
      </c>
      <c r="G53" s="27">
        <v>-5040</v>
      </c>
      <c r="H53" s="27">
        <v>-6960</v>
      </c>
      <c r="I53" s="27">
        <v>-5040</v>
      </c>
      <c r="J53" s="27">
        <v>-10560</v>
      </c>
      <c r="K53" s="27">
        <v>-4260</v>
      </c>
      <c r="L53" s="27">
        <v>-4905</v>
      </c>
      <c r="M53" s="27">
        <v>-3960</v>
      </c>
      <c r="N53" s="27">
        <f t="shared" si="18"/>
        <v>-53272.86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3" t="s">
        <v>53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3" t="s">
        <v>54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f t="shared" si="18"/>
        <v>0</v>
      </c>
      <c r="O55"/>
      <c r="P55"/>
      <c r="Q55"/>
      <c r="R55"/>
      <c r="S55"/>
      <c r="T55"/>
      <c r="U55"/>
      <c r="V55"/>
      <c r="W55"/>
      <c r="X55"/>
      <c r="Y55"/>
    </row>
    <row r="56" spans="1:25" ht="18.75" customHeight="1">
      <c r="A56" s="13" t="s">
        <v>55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  <c r="O56"/>
      <c r="P56"/>
      <c r="Q56"/>
      <c r="R56"/>
      <c r="S56"/>
      <c r="T56"/>
      <c r="U56"/>
      <c r="V56"/>
      <c r="W56"/>
      <c r="X56"/>
      <c r="Y56"/>
    </row>
    <row r="57" spans="1:25" ht="18.75" customHeight="1">
      <c r="A57" s="13" t="s">
        <v>56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  <c r="O57"/>
      <c r="P57"/>
      <c r="Q57"/>
      <c r="R57"/>
      <c r="S57"/>
      <c r="T57"/>
      <c r="U57"/>
      <c r="V57"/>
      <c r="W57"/>
      <c r="X57"/>
      <c r="Y57"/>
    </row>
    <row r="58" spans="1:25" ht="18.75" customHeight="1">
      <c r="A58" s="16" t="s">
        <v>57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0</v>
      </c>
      <c r="O58"/>
      <c r="P58"/>
      <c r="Q58"/>
      <c r="R58"/>
      <c r="S58"/>
      <c r="T58"/>
      <c r="U58"/>
      <c r="V58"/>
      <c r="W58"/>
      <c r="X58"/>
      <c r="Y58"/>
    </row>
    <row r="59" spans="1:25" ht="18.75" customHeight="1">
      <c r="A59" s="16" t="s">
        <v>88</v>
      </c>
      <c r="B59" s="27">
        <v>-209.72</v>
      </c>
      <c r="C59" s="27">
        <v>-119.84</v>
      </c>
      <c r="D59" s="27">
        <v>-98.44</v>
      </c>
      <c r="E59" s="27">
        <v>-42.8</v>
      </c>
      <c r="F59" s="27">
        <v>-21.4</v>
      </c>
      <c r="G59" s="27">
        <v>-55.64</v>
      </c>
      <c r="H59" s="27">
        <v>-42.8</v>
      </c>
      <c r="I59" s="27">
        <v>-102.72</v>
      </c>
      <c r="J59" s="27">
        <v>-205.44</v>
      </c>
      <c r="K59" s="27">
        <v>-98.44</v>
      </c>
      <c r="L59" s="27">
        <v>-85.6</v>
      </c>
      <c r="M59" s="27">
        <v>-42.8</v>
      </c>
      <c r="N59" s="27">
        <f t="shared" si="18"/>
        <v>-1125.6399999999999</v>
      </c>
      <c r="O59"/>
      <c r="P59"/>
      <c r="Q59"/>
      <c r="R59"/>
      <c r="S59"/>
      <c r="T59"/>
      <c r="U59"/>
      <c r="V59"/>
      <c r="W59"/>
      <c r="X59"/>
      <c r="Y59"/>
    </row>
    <row r="60" spans="1:25" ht="18.75" customHeight="1">
      <c r="A60" s="17" t="s">
        <v>58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  <c r="O60"/>
      <c r="P60"/>
      <c r="Q60"/>
      <c r="R60"/>
      <c r="S60"/>
      <c r="T60"/>
      <c r="U60"/>
      <c r="V60"/>
      <c r="W60"/>
      <c r="X60"/>
      <c r="Y60"/>
    </row>
    <row r="61" spans="1:25" ht="18.75" customHeight="1">
      <c r="A61" s="17" t="s">
        <v>97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  <c r="O61"/>
      <c r="P61"/>
      <c r="Q61"/>
      <c r="R61"/>
      <c r="S61"/>
      <c r="T61"/>
      <c r="U61"/>
      <c r="V61"/>
      <c r="W61"/>
      <c r="X61"/>
      <c r="Y61"/>
    </row>
    <row r="62" spans="1:14" ht="15" customHeight="1">
      <c r="A62" s="35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20"/>
    </row>
    <row r="63" spans="1:25" ht="15.75">
      <c r="A63" s="2" t="s">
        <v>101</v>
      </c>
      <c r="B63" s="32">
        <f aca="true" t="shared" si="22" ref="B63:M63">+B42+B48</f>
        <v>851236.1890876</v>
      </c>
      <c r="C63" s="32">
        <f t="shared" si="22"/>
        <v>590711.6383999999</v>
      </c>
      <c r="D63" s="32">
        <f t="shared" si="22"/>
        <v>578811.8412641501</v>
      </c>
      <c r="E63" s="32">
        <f t="shared" si="22"/>
        <v>144385.5565872</v>
      </c>
      <c r="F63" s="32">
        <f t="shared" si="22"/>
        <v>575235.3308048501</v>
      </c>
      <c r="G63" s="32">
        <f t="shared" si="22"/>
        <v>686245.9256</v>
      </c>
      <c r="H63" s="32">
        <f t="shared" si="22"/>
        <v>728320.0299000001</v>
      </c>
      <c r="I63" s="32">
        <f t="shared" si="22"/>
        <v>696553.7037188</v>
      </c>
      <c r="J63" s="32">
        <f t="shared" si="22"/>
        <v>519215.18902790005</v>
      </c>
      <c r="K63" s="32">
        <f t="shared" si="22"/>
        <v>630164.1324248</v>
      </c>
      <c r="L63" s="32">
        <f t="shared" si="22"/>
        <v>296766.95614837995</v>
      </c>
      <c r="M63" s="32">
        <f t="shared" si="22"/>
        <v>161726.76348384</v>
      </c>
      <c r="N63" s="32">
        <f>SUM(B63:M63)</f>
        <v>6459373.256447519</v>
      </c>
      <c r="O63"/>
      <c r="P63" s="79"/>
      <c r="Q63"/>
      <c r="R63"/>
      <c r="S63"/>
      <c r="T63"/>
      <c r="U63"/>
      <c r="V63"/>
      <c r="W63"/>
      <c r="X63"/>
      <c r="Y63"/>
    </row>
    <row r="64" spans="1:14" ht="15" customHeight="1">
      <c r="A64" s="37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2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4" ht="18.75" customHeight="1">
      <c r="A66" s="2" t="s">
        <v>99</v>
      </c>
      <c r="B66" s="39">
        <f>SUM(B67:B80)</f>
        <v>851236.19</v>
      </c>
      <c r="C66" s="39">
        <f aca="true" t="shared" si="23" ref="C66:M66">SUM(C67:C80)</f>
        <v>590711.6499999999</v>
      </c>
      <c r="D66" s="39">
        <f t="shared" si="23"/>
        <v>578811.8400000001</v>
      </c>
      <c r="E66" s="39">
        <f t="shared" si="23"/>
        <v>144385.56</v>
      </c>
      <c r="F66" s="39">
        <f t="shared" si="23"/>
        <v>575235.33</v>
      </c>
      <c r="G66" s="39">
        <f t="shared" si="23"/>
        <v>686245.92</v>
      </c>
      <c r="H66" s="39">
        <f t="shared" si="23"/>
        <v>728320.02</v>
      </c>
      <c r="I66" s="39">
        <f t="shared" si="23"/>
        <v>696553.7</v>
      </c>
      <c r="J66" s="39">
        <f t="shared" si="23"/>
        <v>519215.19</v>
      </c>
      <c r="K66" s="39">
        <f t="shared" si="23"/>
        <v>630164.13</v>
      </c>
      <c r="L66" s="39">
        <f t="shared" si="23"/>
        <v>296766.95</v>
      </c>
      <c r="M66" s="39">
        <f t="shared" si="23"/>
        <v>161726.77</v>
      </c>
      <c r="N66" s="32">
        <f>SUM(N67:N80)</f>
        <v>6459373.25</v>
      </c>
    </row>
    <row r="67" spans="1:14" ht="18.75" customHeight="1">
      <c r="A67" s="17" t="s">
        <v>91</v>
      </c>
      <c r="B67" s="39">
        <v>170080.32</v>
      </c>
      <c r="C67" s="39">
        <v>169953.8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2">
        <f>SUM(B67:M67)</f>
        <v>340034.12</v>
      </c>
    </row>
    <row r="68" spans="1:14" ht="18.75" customHeight="1">
      <c r="A68" s="17" t="s">
        <v>92</v>
      </c>
      <c r="B68" s="39">
        <v>681155.87</v>
      </c>
      <c r="C68" s="39">
        <v>420757.85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2">
        <f aca="true" t="shared" si="24" ref="N68:N79">SUM(B68:M68)</f>
        <v>1101913.72</v>
      </c>
    </row>
    <row r="69" spans="1:14" ht="18.75" customHeight="1">
      <c r="A69" s="17" t="s">
        <v>74</v>
      </c>
      <c r="B69" s="38">
        <v>0</v>
      </c>
      <c r="C69" s="38">
        <v>0</v>
      </c>
      <c r="D69" s="29">
        <f>568891.43+9920.41</f>
        <v>578811.8400000001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29">
        <f t="shared" si="24"/>
        <v>578811.8400000001</v>
      </c>
    </row>
    <row r="70" spans="1:14" ht="18.75" customHeight="1">
      <c r="A70" s="17" t="s">
        <v>65</v>
      </c>
      <c r="B70" s="38">
        <v>0</v>
      </c>
      <c r="C70" s="38">
        <v>0</v>
      </c>
      <c r="D70" s="38">
        <v>0</v>
      </c>
      <c r="E70" s="29">
        <v>144385.56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2">
        <f t="shared" si="24"/>
        <v>144385.56</v>
      </c>
    </row>
    <row r="71" spans="1:14" ht="18.75" customHeight="1">
      <c r="A71" s="17" t="s">
        <v>66</v>
      </c>
      <c r="B71" s="38">
        <v>0</v>
      </c>
      <c r="C71" s="38">
        <v>0</v>
      </c>
      <c r="D71" s="38">
        <v>0</v>
      </c>
      <c r="E71" s="38">
        <v>0</v>
      </c>
      <c r="F71" s="29">
        <v>575235.33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29">
        <f t="shared" si="24"/>
        <v>575235.33</v>
      </c>
    </row>
    <row r="72" spans="1:14" ht="18.75" customHeight="1">
      <c r="A72" s="17" t="s">
        <v>105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9">
        <v>686245.92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2">
        <f t="shared" si="24"/>
        <v>686245.92</v>
      </c>
    </row>
    <row r="73" spans="1:14" ht="18.75" customHeight="1">
      <c r="A73" s="17" t="s">
        <v>67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9">
        <v>557823.11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2">
        <f t="shared" si="24"/>
        <v>557823.11</v>
      </c>
    </row>
    <row r="74" spans="1:14" ht="18.75" customHeight="1">
      <c r="A74" s="17" t="s">
        <v>68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9">
        <v>170496.91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2">
        <f t="shared" si="24"/>
        <v>170496.91</v>
      </c>
    </row>
    <row r="75" spans="1:14" ht="18.75" customHeight="1">
      <c r="A75" s="17" t="s">
        <v>69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29">
        <v>696553.7</v>
      </c>
      <c r="J75" s="38">
        <v>0</v>
      </c>
      <c r="K75" s="38">
        <v>0</v>
      </c>
      <c r="L75" s="38">
        <v>0</v>
      </c>
      <c r="M75" s="38">
        <v>0</v>
      </c>
      <c r="N75" s="29">
        <f t="shared" si="24"/>
        <v>696553.7</v>
      </c>
    </row>
    <row r="76" spans="1:14" ht="18.75" customHeight="1">
      <c r="A76" s="17" t="s">
        <v>70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29">
        <v>519215.19</v>
      </c>
      <c r="K76" s="38">
        <v>0</v>
      </c>
      <c r="L76" s="38">
        <v>0</v>
      </c>
      <c r="M76" s="38">
        <v>0</v>
      </c>
      <c r="N76" s="32">
        <f t="shared" si="24"/>
        <v>519215.19</v>
      </c>
    </row>
    <row r="77" spans="1:14" ht="18.75" customHeight="1">
      <c r="A77" s="17" t="s">
        <v>71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29">
        <v>630164.13</v>
      </c>
      <c r="L77" s="38">
        <v>0</v>
      </c>
      <c r="M77" s="66"/>
      <c r="N77" s="29">
        <f t="shared" si="24"/>
        <v>630164.13</v>
      </c>
    </row>
    <row r="78" spans="1:14" ht="18.75" customHeight="1">
      <c r="A78" s="17" t="s">
        <v>72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29">
        <v>296766.95</v>
      </c>
      <c r="M78" s="38">
        <v>0</v>
      </c>
      <c r="N78" s="32">
        <f t="shared" si="24"/>
        <v>296766.95</v>
      </c>
    </row>
    <row r="79" spans="1:14" ht="18.75" customHeight="1">
      <c r="A79" s="17" t="s">
        <v>73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29">
        <v>161726.77</v>
      </c>
      <c r="N79" s="29">
        <f t="shared" si="24"/>
        <v>161726.77</v>
      </c>
    </row>
    <row r="80" spans="1:25" ht="18.75" customHeight="1">
      <c r="A80" s="37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/>
      <c r="P80"/>
      <c r="Q80"/>
      <c r="R80"/>
      <c r="S80"/>
      <c r="T80"/>
      <c r="U80"/>
      <c r="V80"/>
      <c r="W80"/>
      <c r="X80"/>
      <c r="Y80"/>
    </row>
    <row r="81" spans="1:14" ht="17.25" customHeight="1">
      <c r="A81" s="73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</row>
    <row r="82" spans="1:14" ht="15" customHeight="1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2"/>
    </row>
    <row r="83" spans="1:14" ht="18.75" customHeight="1">
      <c r="A83" s="2" t="s">
        <v>89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2"/>
    </row>
    <row r="84" spans="1:14" ht="18.75" customHeight="1">
      <c r="A84" s="17" t="s">
        <v>93</v>
      </c>
      <c r="B84" s="48">
        <v>2.08996958648094</v>
      </c>
      <c r="C84" s="48">
        <v>2.078316799461812</v>
      </c>
      <c r="D84" s="48">
        <v>0</v>
      </c>
      <c r="E84" s="48">
        <v>0</v>
      </c>
      <c r="F84" s="38">
        <v>0</v>
      </c>
      <c r="G84" s="38">
        <v>0</v>
      </c>
      <c r="H84" s="48">
        <v>0</v>
      </c>
      <c r="I84" s="48">
        <v>0</v>
      </c>
      <c r="J84" s="48">
        <v>0</v>
      </c>
      <c r="K84" s="38">
        <v>0</v>
      </c>
      <c r="L84" s="48">
        <v>0</v>
      </c>
      <c r="M84" s="48">
        <v>0</v>
      </c>
      <c r="N84" s="32"/>
    </row>
    <row r="85" spans="1:14" ht="18.75" customHeight="1">
      <c r="A85" s="17" t="s">
        <v>94</v>
      </c>
      <c r="B85" s="48">
        <v>1.8318113237593376</v>
      </c>
      <c r="C85" s="48">
        <v>1.7273226464710212</v>
      </c>
      <c r="D85" s="48">
        <v>0</v>
      </c>
      <c r="E85" s="48">
        <v>0</v>
      </c>
      <c r="F85" s="38">
        <v>0</v>
      </c>
      <c r="G85" s="38">
        <v>0</v>
      </c>
      <c r="H85" s="48">
        <v>0</v>
      </c>
      <c r="I85" s="48">
        <v>0</v>
      </c>
      <c r="J85" s="48">
        <v>0</v>
      </c>
      <c r="K85" s="38">
        <v>0</v>
      </c>
      <c r="L85" s="48">
        <v>0</v>
      </c>
      <c r="M85" s="48">
        <v>0</v>
      </c>
      <c r="N85" s="32"/>
    </row>
    <row r="86" spans="1:14" ht="18.75" customHeight="1">
      <c r="A86" s="17" t="s">
        <v>84</v>
      </c>
      <c r="B86" s="48">
        <v>0</v>
      </c>
      <c r="C86" s="48">
        <v>0</v>
      </c>
      <c r="D86" s="24">
        <f>(D$43+D$44+D$45)/D$7</f>
        <v>1.6811637616920403</v>
      </c>
      <c r="E86" s="48">
        <v>0</v>
      </c>
      <c r="F86" s="38">
        <v>0</v>
      </c>
      <c r="G86" s="38">
        <v>0</v>
      </c>
      <c r="H86" s="48">
        <v>0</v>
      </c>
      <c r="I86" s="48">
        <v>0</v>
      </c>
      <c r="J86" s="48">
        <v>0</v>
      </c>
      <c r="K86" s="38">
        <v>0</v>
      </c>
      <c r="L86" s="48">
        <v>0</v>
      </c>
      <c r="M86" s="48">
        <v>0</v>
      </c>
      <c r="N86" s="29"/>
    </row>
    <row r="87" spans="1:14" ht="18.75" customHeight="1">
      <c r="A87" s="17" t="s">
        <v>75</v>
      </c>
      <c r="B87" s="48">
        <v>0</v>
      </c>
      <c r="C87" s="48">
        <v>0</v>
      </c>
      <c r="D87" s="48">
        <v>0</v>
      </c>
      <c r="E87" s="48">
        <f>(E$43+E$44+E$45)/E$7</f>
        <v>2.3374248942706264</v>
      </c>
      <c r="F87" s="38">
        <v>0</v>
      </c>
      <c r="G87" s="38">
        <v>0</v>
      </c>
      <c r="H87" s="48">
        <v>0</v>
      </c>
      <c r="I87" s="48">
        <v>0</v>
      </c>
      <c r="J87" s="48">
        <v>0</v>
      </c>
      <c r="K87" s="38">
        <v>0</v>
      </c>
      <c r="L87" s="48">
        <v>0</v>
      </c>
      <c r="M87" s="48">
        <v>0</v>
      </c>
      <c r="N87" s="32"/>
    </row>
    <row r="88" spans="1:14" ht="18.75" customHeight="1">
      <c r="A88" s="17" t="s">
        <v>76</v>
      </c>
      <c r="B88" s="48">
        <v>0</v>
      </c>
      <c r="C88" s="48">
        <v>0</v>
      </c>
      <c r="D88" s="48">
        <v>0</v>
      </c>
      <c r="E88" s="48">
        <v>0</v>
      </c>
      <c r="F88" s="48">
        <f>(F$43+F$44+F$45)/F$7</f>
        <v>1.9619582893534215</v>
      </c>
      <c r="G88" s="38">
        <v>0</v>
      </c>
      <c r="H88" s="48">
        <v>0</v>
      </c>
      <c r="I88" s="48">
        <v>0</v>
      </c>
      <c r="J88" s="48">
        <v>0</v>
      </c>
      <c r="K88" s="38">
        <v>0</v>
      </c>
      <c r="L88" s="48">
        <v>0</v>
      </c>
      <c r="M88" s="48">
        <v>0</v>
      </c>
      <c r="N88" s="29"/>
    </row>
    <row r="89" spans="1:14" ht="18.75" customHeight="1">
      <c r="A89" s="17" t="s">
        <v>102</v>
      </c>
      <c r="B89" s="48">
        <v>0</v>
      </c>
      <c r="C89" s="48">
        <v>0</v>
      </c>
      <c r="D89" s="48">
        <v>0</v>
      </c>
      <c r="E89" s="48">
        <v>0</v>
      </c>
      <c r="F89" s="38">
        <v>0</v>
      </c>
      <c r="G89" s="48">
        <f>(G$43+G$44+G$45)/G$7</f>
        <v>1.5543983331966462</v>
      </c>
      <c r="H89" s="48">
        <v>0</v>
      </c>
      <c r="I89" s="48">
        <v>0</v>
      </c>
      <c r="J89" s="48">
        <v>0</v>
      </c>
      <c r="K89" s="38">
        <v>0</v>
      </c>
      <c r="L89" s="48">
        <v>0</v>
      </c>
      <c r="M89" s="48">
        <v>0</v>
      </c>
      <c r="N89" s="32"/>
    </row>
    <row r="90" spans="1:14" ht="18.75" customHeight="1">
      <c r="A90" s="17" t="s">
        <v>77</v>
      </c>
      <c r="B90" s="48">
        <v>0</v>
      </c>
      <c r="C90" s="48">
        <v>0</v>
      </c>
      <c r="D90" s="48">
        <v>0</v>
      </c>
      <c r="E90" s="48">
        <v>0</v>
      </c>
      <c r="F90" s="38">
        <v>0</v>
      </c>
      <c r="G90" s="38">
        <v>0</v>
      </c>
      <c r="H90" s="48">
        <v>1.8312350118070013</v>
      </c>
      <c r="I90" s="48">
        <v>0</v>
      </c>
      <c r="J90" s="48">
        <v>0</v>
      </c>
      <c r="K90" s="38">
        <v>0</v>
      </c>
      <c r="L90" s="48">
        <v>0</v>
      </c>
      <c r="M90" s="48">
        <v>0</v>
      </c>
      <c r="N90" s="32"/>
    </row>
    <row r="91" spans="1:14" ht="18.75" customHeight="1">
      <c r="A91" s="17" t="s">
        <v>78</v>
      </c>
      <c r="B91" s="48">
        <v>0</v>
      </c>
      <c r="C91" s="48">
        <v>0</v>
      </c>
      <c r="D91" s="48">
        <v>0</v>
      </c>
      <c r="E91" s="48">
        <v>0</v>
      </c>
      <c r="F91" s="38">
        <v>0</v>
      </c>
      <c r="G91" s="38">
        <v>0</v>
      </c>
      <c r="H91" s="48">
        <v>1.7893603341717885</v>
      </c>
      <c r="I91" s="48">
        <v>0</v>
      </c>
      <c r="J91" s="48">
        <v>0</v>
      </c>
      <c r="K91" s="38">
        <v>0</v>
      </c>
      <c r="L91" s="48">
        <v>0</v>
      </c>
      <c r="M91" s="48">
        <v>0</v>
      </c>
      <c r="N91" s="32"/>
    </row>
    <row r="92" spans="1:14" ht="18.75" customHeight="1">
      <c r="A92" s="17" t="s">
        <v>79</v>
      </c>
      <c r="B92" s="48">
        <v>0</v>
      </c>
      <c r="C92" s="48">
        <v>0</v>
      </c>
      <c r="D92" s="48">
        <v>0</v>
      </c>
      <c r="E92" s="48">
        <v>0</v>
      </c>
      <c r="F92" s="38">
        <v>0</v>
      </c>
      <c r="G92" s="38">
        <v>0</v>
      </c>
      <c r="H92" s="48">
        <v>0</v>
      </c>
      <c r="I92" s="48">
        <f>(I$43+I$44+I$45)/I$7</f>
        <v>1.7774567162631953</v>
      </c>
      <c r="J92" s="48">
        <v>0</v>
      </c>
      <c r="K92" s="38">
        <v>0</v>
      </c>
      <c r="L92" s="48">
        <v>0</v>
      </c>
      <c r="M92" s="48">
        <v>0</v>
      </c>
      <c r="N92" s="29"/>
    </row>
    <row r="93" spans="1:14" ht="18.75" customHeight="1">
      <c r="A93" s="17" t="s">
        <v>80</v>
      </c>
      <c r="B93" s="48">
        <v>0</v>
      </c>
      <c r="C93" s="48">
        <v>0</v>
      </c>
      <c r="D93" s="48">
        <v>0</v>
      </c>
      <c r="E93" s="48">
        <v>0</v>
      </c>
      <c r="F93" s="38">
        <v>0</v>
      </c>
      <c r="G93" s="38">
        <v>0</v>
      </c>
      <c r="H93" s="48">
        <v>0</v>
      </c>
      <c r="I93" s="48">
        <v>0</v>
      </c>
      <c r="J93" s="48">
        <f>(J$43+J$44+J$45)/J$7</f>
        <v>2.0021090459284356</v>
      </c>
      <c r="K93" s="38">
        <v>0</v>
      </c>
      <c r="L93" s="48">
        <v>0</v>
      </c>
      <c r="M93" s="48">
        <v>0</v>
      </c>
      <c r="N93" s="32"/>
    </row>
    <row r="94" spans="1:14" ht="18.75" customHeight="1">
      <c r="A94" s="17" t="s">
        <v>81</v>
      </c>
      <c r="B94" s="48">
        <v>0</v>
      </c>
      <c r="C94" s="48">
        <v>0</v>
      </c>
      <c r="D94" s="48">
        <v>0</v>
      </c>
      <c r="E94" s="48">
        <v>0</v>
      </c>
      <c r="F94" s="38">
        <v>0</v>
      </c>
      <c r="G94" s="38">
        <v>0</v>
      </c>
      <c r="H94" s="48">
        <v>0</v>
      </c>
      <c r="I94" s="48">
        <v>0</v>
      </c>
      <c r="J94" s="48">
        <v>0</v>
      </c>
      <c r="K94" s="24">
        <f>(K$43+K$44+K$45)/K$7</f>
        <v>1.9146016199442084</v>
      </c>
      <c r="L94" s="48">
        <v>0</v>
      </c>
      <c r="M94" s="48">
        <v>0</v>
      </c>
      <c r="N94" s="29"/>
    </row>
    <row r="95" spans="1:14" ht="18.75" customHeight="1">
      <c r="A95" s="17" t="s">
        <v>82</v>
      </c>
      <c r="B95" s="48">
        <v>0</v>
      </c>
      <c r="C95" s="48">
        <v>0</v>
      </c>
      <c r="D95" s="48">
        <v>0</v>
      </c>
      <c r="E95" s="48">
        <v>0</v>
      </c>
      <c r="F95" s="38">
        <v>0</v>
      </c>
      <c r="G95" s="38">
        <v>0</v>
      </c>
      <c r="H95" s="48">
        <v>0</v>
      </c>
      <c r="I95" s="48">
        <v>0</v>
      </c>
      <c r="J95" s="48">
        <v>0</v>
      </c>
      <c r="K95" s="48">
        <v>0</v>
      </c>
      <c r="L95" s="48">
        <f>(L$43+L$44+L$45)/L$7</f>
        <v>2.2739017037940026</v>
      </c>
      <c r="M95" s="48">
        <v>0</v>
      </c>
      <c r="N95" s="67"/>
    </row>
    <row r="96" spans="1:14" ht="18.75" customHeight="1">
      <c r="A96" s="37" t="s">
        <v>83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53">
        <f>(M$43+M$44+M$45)/M$7</f>
        <v>2.226599433932465</v>
      </c>
      <c r="N96" s="54"/>
    </row>
    <row r="97" ht="21" customHeight="1">
      <c r="A97" s="43" t="s">
        <v>100</v>
      </c>
    </row>
    <row r="100" ht="14.25">
      <c r="B100" s="44"/>
    </row>
    <row r="101" ht="14.25">
      <c r="H101" s="45"/>
    </row>
    <row r="103" spans="8:11" ht="14.25">
      <c r="H103" s="46"/>
      <c r="I103" s="47"/>
      <c r="J103" s="47"/>
      <c r="K103" s="47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2016-03-03T18:42:41Z</dcterms:modified>
  <cp:category/>
  <cp:version/>
  <cp:contentType/>
  <cp:contentStatus/>
</cp:coreProperties>
</file>