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3595" windowHeight="9495" activeTab="0"/>
  </bookViews>
  <sheets>
    <sheet name="DETALHAMENT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<sst xmlns="http://schemas.openxmlformats.org/spreadsheetml/2006/main" count="106" uniqueCount="104">
  <si>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DEMONSTRATIVO DE REMUNERAÇÃO DO SUBSISTEMA LOCAL</t>
  </si>
  <si>
    <t>Tarifa do dia:</t>
  </si>
  <si>
    <t>DISCRIMINAÇÃO</t>
  </si>
  <si>
    <t>Consórcios/Empresas</t>
  </si>
  <si>
    <t>TOTAL</t>
  </si>
  <si>
    <t>Consórcio Transnoroeste</t>
  </si>
  <si>
    <t>Empresa Transunião Transporte S/A</t>
  </si>
  <si>
    <t>Qualibus Qualidade em Transporte S/A</t>
  </si>
  <si>
    <t>Pêssego Transportes Ltda</t>
  </si>
  <si>
    <t>Allibus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</si>
  <si>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</si>
  <si>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</si>
  <si>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</si>
  <si>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</si>
  <si>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</si>
  <si>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</si>
  <si>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</si>
  <si>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</si>
  <si>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</si>
  <si>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</si>
  <si>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</si>
  <si>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</si>
  <si>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</si>
  <si>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</si>
  <si>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</si>
  <si>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</si>
  <si>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</si>
  <si>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1. Passageiros Transportados da Área (1.1. +  1.2. + 1.3.)</t>
  </si>
  <si>
    <t>1.1. Pagantes (1.1.1. + 1.1.2. + 1.1.3)</t>
  </si>
  <si>
    <t>1.1.1. Em Dinheiro e Passe Comum (1.1.1.1. + 1.1.1.2.)</t>
  </si>
  <si>
    <t>1.1.1.1. Em dinheiro</t>
  </si>
  <si>
    <t>1.1.1.2. Em Passe Comum</t>
  </si>
  <si>
    <t>1.1.2. Créditos Eletrônicos Bilhete Único (1.1.2.1. + 1.1.2.2. + 1.1.2.3.)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</si>
  <si>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</si>
  <si>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</si>
  <si>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</si>
  <si>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</si>
  <si>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</si>
  <si>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</si>
  <si>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</si>
  <si>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</si>
  <si>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</si>
  <si>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</si>
  <si>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</si>
  <si>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</si>
  <si>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</si>
  <si>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</si>
  <si>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2.2.  Pela Instalação de Validadores Eletrônicos</t>
  </si>
  <si>
    <t>3. Remuneração dos Validadores Eletrônicos ( 3.1 x 3.2)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</si>
  <si>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</si>
  <si>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</si>
  <si>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</si>
  <si>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</si>
  <si>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</si>
  <si>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</si>
  <si>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</si>
  <si>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</si>
  <si>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</si>
  <si>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</si>
  <si>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</si>
  <si>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</si>
  <si>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</si>
  <si>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</si>
  <si>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</si>
  <si>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</si>
  <si>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</si>
  <si>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</si>
  <si>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</si>
  <si>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</si>
  <si>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</si>
  <si>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</si>
  <si>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</si>
  <si>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</si>
  <si>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</si>
  <si>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</si>
  <si>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</si>
  <si>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</si>
  <si>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</si>
  <si>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</si>
  <si>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</si>
  <si>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</si>
  <si>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</si>
  <si>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</si>
  <si>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</si>
  <si>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</si>
  <si>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</si>
  <si>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</si>
  <si>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</si>
  <si>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</si>
  <si>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</si>
  <si>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</si>
  <si>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</si>
  <si>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</si>
  <si>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</si>
  <si>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</si>
  <si>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DE 01 A 31/07/16 - VENCIMENTO DE 08/07 A 08/08/16</t>
  </si>
  <si>
    <t>5.2.8. Aquisição de validador (Prodata)</t>
  </si>
  <si>
    <t>3.1.  Quantidade de Validadores Remunerados (Posição em 31/07/16)</t>
  </si>
  <si>
    <t>8. Tarifa de Remuneração por Passageiro (3)</t>
  </si>
  <si>
    <t>5.3. Revisão de Remuneração pelo Transporte Coletivo (1)</t>
  </si>
  <si>
    <t>5.4. Revisão de Remuneração pelo Serviço Atende (2)</t>
  </si>
  <si>
    <t>2.1. Pelo Transporte de Passageiros ( posição em 31/07/16)</t>
  </si>
  <si>
    <t>2. Tarifa de Remuneração por Passageiro Transportado (2.1+2.2)   (posição em 31/07/16)</t>
  </si>
  <si>
    <t>Nota: (1) Revisões realizadas no período:
                - Tarifa de remuneração, período de 01/05/16 a 12/07/16, todas as áreas;
                - Rede da madrugada (linhas noturnas), mês de junho/16, todas as áreas;
                - Passageiros transportados, mês de junho/2016, todas as áreas. Total de 850.708 passageiros; e
                - Esporádica de passageiros transportados, período de 08 a 21/07/16, área 5.0. Total de 237.166 passageiros.
          (2) Revisão do serviço atende, período de 26/07 a 31/12/15, área 3.0. 
          (3) Tarifa média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</si>
</sst>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&quot;R$ &quot;* #,##0.00_);_(&quot;R$ &quot;* \(#,##0.00\);_(&quot;R$ &quot;* &quot;-&quot;??_);_(@_)"/>
    <numFmt numFmtId="168" formatCode="_(* #,##0.0000_);_(* \(#,##0.0000\);_(* &quot;-&quot;??_);_(@_)"/>
    <numFmt numFmtId="169" formatCode="0.000000000000"/>
    <numFmt numFmtId="170" formatCode="_-&quot;R$&quot;\ * #,##0.000000000000_-;\-&quot;R$&quot;\ * #,##0.000000000000_-;_-&quot;R$&quot;\ * &quot;-&quot;??????????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_(* #,##0.0_);_(* \(#,##0.0\);_(* &quot;-&quot;??_);_(@_)"/>
    <numFmt numFmtId="176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4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31" borderId="0" applyNumberFormat="0" applyBorder="0" applyAlignment="0" applyProtection="0"/>
    <xf numFmtId="1" fontId="21" fillId="0" borderId="0" applyBorder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5" fillId="21" borderId="5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" fontId="22" fillId="33" borderId="10" xfId="48" applyFont="1" applyFill="1" applyBorder="1" applyAlignment="1">
      <alignment horizontal="left" vertical="center"/>
      <protection/>
    </xf>
    <xf numFmtId="44" fontId="22" fillId="33" borderId="10" xfId="45" applyFont="1" applyFill="1" applyBorder="1" applyAlignment="1">
      <alignment vertical="center"/>
    </xf>
    <xf numFmtId="1" fontId="22" fillId="33" borderId="10" xfId="48" applyFont="1" applyFill="1" applyBorder="1" applyAlignment="1">
      <alignment vertical="center"/>
      <protection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indent="1"/>
    </xf>
    <xf numFmtId="165" fontId="44" fillId="0" borderId="13" xfId="52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indent="2"/>
    </xf>
    <xf numFmtId="165" fontId="44" fillId="0" borderId="15" xfId="52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indent="3"/>
    </xf>
    <xf numFmtId="165" fontId="44" fillId="0" borderId="15" xfId="52" applyNumberFormat="1" applyFont="1" applyFill="1" applyBorder="1" applyAlignment="1">
      <alignment vertical="center"/>
    </xf>
    <xf numFmtId="0" fontId="44" fillId="0" borderId="15" xfId="0" applyFont="1" applyFill="1" applyBorder="1" applyAlignment="1">
      <alignment horizontal="left" vertical="center" indent="4"/>
    </xf>
    <xf numFmtId="0" fontId="23" fillId="0" borderId="15" xfId="0" applyFont="1" applyFill="1" applyBorder="1" applyAlignment="1">
      <alignment horizontal="left" vertical="center" indent="3"/>
    </xf>
    <xf numFmtId="0" fontId="44" fillId="0" borderId="15" xfId="0" applyFont="1" applyFill="1" applyBorder="1" applyAlignment="1">
      <alignment horizontal="left" vertical="center" indent="2"/>
    </xf>
    <xf numFmtId="165" fontId="44" fillId="0" borderId="15" xfId="0" applyNumberFormat="1" applyFont="1" applyFill="1" applyBorder="1" applyAlignment="1">
      <alignment vertical="center"/>
    </xf>
    <xf numFmtId="0" fontId="44" fillId="0" borderId="15" xfId="0" applyFont="1" applyFill="1" applyBorder="1" applyAlignment="1">
      <alignment horizontal="left" vertical="center" indent="1"/>
    </xf>
    <xf numFmtId="164" fontId="44" fillId="0" borderId="15" xfId="52" applyFont="1" applyFill="1" applyBorder="1" applyAlignment="1">
      <alignment vertical="center"/>
    </xf>
    <xf numFmtId="166" fontId="44" fillId="0" borderId="15" xfId="45" applyNumberFormat="1" applyFont="1" applyFill="1" applyBorder="1" applyAlignment="1">
      <alignment horizontal="center" vertical="center"/>
    </xf>
    <xf numFmtId="164" fontId="45" fillId="0" borderId="15" xfId="45" applyNumberFormat="1" applyFont="1" applyFill="1" applyBorder="1" applyAlignment="1">
      <alignment vertical="center"/>
    </xf>
    <xf numFmtId="164" fontId="44" fillId="0" borderId="15" xfId="45" applyNumberFormat="1" applyFont="1" applyFill="1" applyBorder="1" applyAlignment="1">
      <alignment vertical="center"/>
    </xf>
    <xf numFmtId="0" fontId="44" fillId="34" borderId="15" xfId="0" applyFont="1" applyFill="1" applyBorder="1" applyAlignment="1">
      <alignment horizontal="left" vertical="center" indent="2"/>
    </xf>
    <xf numFmtId="164" fontId="45" fillId="34" borderId="15" xfId="52" applyFont="1" applyFill="1" applyBorder="1" applyAlignment="1">
      <alignment vertical="center"/>
    </xf>
    <xf numFmtId="0" fontId="44" fillId="34" borderId="15" xfId="0" applyFont="1" applyFill="1" applyBorder="1" applyAlignment="1">
      <alignment vertical="center"/>
    </xf>
    <xf numFmtId="164" fontId="44" fillId="34" borderId="15" xfId="52" applyFont="1" applyFill="1" applyBorder="1" applyAlignment="1">
      <alignment vertical="center"/>
    </xf>
    <xf numFmtId="0" fontId="44" fillId="34" borderId="15" xfId="0" applyFont="1" applyFill="1" applyBorder="1" applyAlignment="1">
      <alignment horizontal="left" vertical="center" indent="1"/>
    </xf>
    <xf numFmtId="44" fontId="44" fillId="34" borderId="15" xfId="45" applyFont="1" applyFill="1" applyBorder="1" applyAlignment="1">
      <alignment horizontal="center" vertical="center"/>
    </xf>
    <xf numFmtId="167" fontId="44" fillId="0" borderId="15" xfId="45" applyNumberFormat="1" applyFont="1" applyFill="1" applyBorder="1" applyAlignment="1">
      <alignment horizontal="center" vertical="center"/>
    </xf>
    <xf numFmtId="165" fontId="44" fillId="34" borderId="15" xfId="52" applyNumberFormat="1" applyFont="1" applyFill="1" applyBorder="1" applyAlignment="1">
      <alignment vertical="center"/>
    </xf>
    <xf numFmtId="0" fontId="44" fillId="35" borderId="15" xfId="0" applyFont="1" applyFill="1" applyBorder="1" applyAlignment="1">
      <alignment horizontal="left" vertical="center" indent="1"/>
    </xf>
    <xf numFmtId="44" fontId="44" fillId="35" borderId="15" xfId="45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left" vertical="center" indent="3"/>
    </xf>
    <xf numFmtId="0" fontId="44" fillId="0" borderId="15" xfId="0" applyFont="1" applyFill="1" applyBorder="1" applyAlignment="1">
      <alignment vertical="center"/>
    </xf>
    <xf numFmtId="44" fontId="44" fillId="0" borderId="15" xfId="45" applyFont="1" applyFill="1" applyBorder="1" applyAlignment="1">
      <alignment horizontal="center" vertical="center"/>
    </xf>
    <xf numFmtId="167" fontId="44" fillId="0" borderId="15" xfId="45" applyNumberFormat="1" applyFont="1" applyFill="1" applyBorder="1" applyAlignment="1">
      <alignment vertical="center"/>
    </xf>
    <xf numFmtId="164" fontId="44" fillId="0" borderId="15" xfId="52" applyFont="1" applyFill="1" applyBorder="1" applyAlignment="1">
      <alignment horizontal="center" vertical="center"/>
    </xf>
    <xf numFmtId="164" fontId="44" fillId="0" borderId="15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2"/>
    </xf>
    <xf numFmtId="0" fontId="45" fillId="0" borderId="15" xfId="0" applyFont="1" applyFill="1" applyBorder="1" applyAlignment="1">
      <alignment vertical="center"/>
    </xf>
    <xf numFmtId="44" fontId="44" fillId="0" borderId="15" xfId="45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0" fontId="44" fillId="0" borderId="12" xfId="0" applyFont="1" applyFill="1" applyBorder="1" applyAlignment="1">
      <alignment vertical="center"/>
    </xf>
    <xf numFmtId="164" fontId="44" fillId="0" borderId="12" xfId="52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indent="2"/>
    </xf>
    <xf numFmtId="164" fontId="0" fillId="0" borderId="15" xfId="45" applyNumberFormat="1" applyFont="1" applyBorder="1" applyAlignment="1">
      <alignment vertical="center"/>
    </xf>
    <xf numFmtId="164" fontId="0" fillId="0" borderId="15" xfId="45" applyNumberFormat="1" applyFont="1" applyFill="1" applyBorder="1" applyAlignment="1">
      <alignment vertical="center"/>
    </xf>
    <xf numFmtId="44" fontId="44" fillId="0" borderId="15" xfId="45" applyFont="1" applyBorder="1" applyAlignment="1">
      <alignment vertical="center"/>
    </xf>
    <xf numFmtId="164" fontId="44" fillId="0" borderId="15" xfId="45" applyNumberFormat="1" applyFont="1" applyBorder="1" applyAlignment="1">
      <alignment vertical="center"/>
    </xf>
    <xf numFmtId="44" fontId="44" fillId="0" borderId="12" xfId="45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indent="2"/>
    </xf>
    <xf numFmtId="164" fontId="44" fillId="0" borderId="13" xfId="45" applyNumberFormat="1" applyFont="1" applyBorder="1" applyAlignment="1">
      <alignment vertical="center"/>
    </xf>
    <xf numFmtId="164" fontId="44" fillId="0" borderId="13" xfId="45" applyNumberFormat="1" applyFont="1" applyFill="1" applyBorder="1" applyAlignment="1">
      <alignment vertical="center"/>
    </xf>
    <xf numFmtId="168" fontId="44" fillId="0" borderId="15" xfId="52" applyNumberFormat="1" applyFont="1" applyBorder="1" applyAlignment="1">
      <alignment vertical="center"/>
    </xf>
    <xf numFmtId="168" fontId="44" fillId="0" borderId="15" xfId="52" applyNumberFormat="1" applyFont="1" applyFill="1" applyBorder="1" applyAlignment="1">
      <alignment vertical="center"/>
    </xf>
    <xf numFmtId="44" fontId="45" fillId="0" borderId="15" xfId="45" applyFont="1" applyFill="1" applyBorder="1" applyAlignment="1">
      <alignment vertical="center"/>
    </xf>
    <xf numFmtId="168" fontId="44" fillId="0" borderId="12" xfId="52" applyNumberFormat="1" applyFont="1" applyBorder="1" applyAlignment="1">
      <alignment vertical="center"/>
    </xf>
    <xf numFmtId="168" fontId="44" fillId="0" borderId="12" xfId="52" applyNumberFormat="1" applyFont="1" applyFill="1" applyBorder="1" applyAlignment="1">
      <alignment vertical="center"/>
    </xf>
    <xf numFmtId="167" fontId="44" fillId="0" borderId="12" xfId="45" applyNumberFormat="1" applyFont="1" applyFill="1" applyBorder="1" applyAlignment="1">
      <alignment vertical="center"/>
    </xf>
    <xf numFmtId="165" fontId="46" fillId="0" borderId="0" xfId="52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4" fontId="44" fillId="0" borderId="15" xfId="45" applyNumberFormat="1" applyFont="1" applyFill="1" applyBorder="1" applyAlignment="1" quotePrefix="1">
      <alignment vertical="center"/>
    </xf>
    <xf numFmtId="44" fontId="0" fillId="0" borderId="0" xfId="0" applyNumberFormat="1" applyFont="1" applyFill="1" applyAlignment="1">
      <alignment vertical="center"/>
    </xf>
    <xf numFmtId="0" fontId="44" fillId="0" borderId="16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93</xdr:row>
      <xdr:rowOff>0</xdr:rowOff>
    </xdr:from>
    <xdr:to>
      <xdr:col>2</xdr:col>
      <xdr:colOff>638175</xdr:colOff>
      <xdr:row>93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7839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638175</xdr:colOff>
      <xdr:row>93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237839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638175</xdr:colOff>
      <xdr:row>93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48925" y="237839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228600</xdr:colOff>
      <xdr:row>6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98600" y="1857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107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907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007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1071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2071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307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407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507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607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707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8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1071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907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0071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1071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2071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3071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4071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5071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6071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7071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807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2071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9071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007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307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407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507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607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707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807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2" customWidth="1"/>
    <col min="2" max="2" width="18.25390625" style="2" customWidth="1"/>
    <col min="3" max="3" width="17.75390625" style="2" customWidth="1"/>
    <col min="4" max="4" width="17.125" style="2" customWidth="1"/>
    <col min="5" max="5" width="15.75390625" style="2" customWidth="1"/>
    <col min="6" max="6" width="17.375" style="2" customWidth="1"/>
    <col min="7" max="7" width="17.50390625" style="2" customWidth="1"/>
    <col min="8" max="8" width="17.00390625" style="2" customWidth="1"/>
    <col min="9" max="9" width="19.125" style="2" customWidth="1"/>
    <col min="10" max="10" width="17.00390625" style="2" customWidth="1"/>
    <col min="11" max="11" width="16.875" style="2" customWidth="1"/>
    <col min="12" max="12" width="17.375" style="2" customWidth="1"/>
    <col min="13" max="13" width="17.625" style="2" bestFit="1" customWidth="1"/>
    <col min="14" max="14" width="20.125" style="2" bestFit="1" customWidth="1"/>
    <col min="15" max="15" width="9.00390625" style="2" customWidth="1"/>
    <col min="16" max="16" width="16.75390625" style="2" bestFit="1" customWidth="1"/>
    <col min="17" max="17" width="14.375" style="2" customWidth="1"/>
    <col min="18" max="16384" width="9.00390625" style="2" customWidth="1"/>
  </cols>
  <sheetData>
    <row r="1" spans="1:14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">
      <c r="A2" s="3" t="s">
        <v>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3.25" customHeight="1">
      <c r="A3" s="4"/>
      <c r="B3" s="5"/>
      <c r="C3" s="4" t="s">
        <v>1</v>
      </c>
      <c r="D3" s="6">
        <v>3.8</v>
      </c>
      <c r="E3" s="7"/>
      <c r="F3" s="7"/>
      <c r="G3" s="7"/>
      <c r="H3" s="7"/>
      <c r="I3" s="7"/>
      <c r="J3" s="7"/>
      <c r="K3" s="7"/>
      <c r="L3" s="7"/>
      <c r="M3" s="7"/>
      <c r="N3" s="4"/>
    </row>
    <row r="4" spans="1:14" ht="18.75" customHeight="1">
      <c r="A4" s="8" t="s">
        <v>2</v>
      </c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4</v>
      </c>
    </row>
    <row r="5" spans="1:14" ht="42" customHeight="1">
      <c r="A5" s="8"/>
      <c r="B5" s="10" t="s">
        <v>5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11</v>
      </c>
      <c r="L5" s="10" t="s">
        <v>13</v>
      </c>
      <c r="M5" s="10" t="s">
        <v>14</v>
      </c>
      <c r="N5" s="8"/>
    </row>
    <row r="6" spans="1:14" ht="20.25" customHeight="1">
      <c r="A6" s="8"/>
      <c r="B6" s="11" t="s">
        <v>15</v>
      </c>
      <c r="C6" s="11" t="s">
        <v>16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22</v>
      </c>
      <c r="J6" s="11" t="s">
        <v>23</v>
      </c>
      <c r="K6" s="11" t="s">
        <v>24</v>
      </c>
      <c r="L6" s="11" t="s">
        <v>25</v>
      </c>
      <c r="M6" s="11" t="s">
        <v>26</v>
      </c>
      <c r="N6" s="8"/>
    </row>
    <row r="7" spans="1:25" ht="18.75" customHeight="1">
      <c r="A7" s="12" t="s">
        <v>27</v>
      </c>
      <c r="B7" s="13">
        <f>B8+B20+B24</f>
        <v>12706576</v>
      </c>
      <c r="C7" s="13">
        <f>C8+C20+C24</f>
        <v>9086760</v>
      </c>
      <c r="D7" s="13">
        <f>D8+D20+D24</f>
        <v>9757538</v>
      </c>
      <c r="E7" s="13">
        <f>E8+E20+E24</f>
        <v>1654150</v>
      </c>
      <c r="F7" s="13">
        <f aca="true" t="shared" si="0" ref="F7:M7">F8+F20+F24</f>
        <v>7725192</v>
      </c>
      <c r="G7" s="13">
        <f t="shared" si="0"/>
        <v>12734172</v>
      </c>
      <c r="H7" s="13">
        <f t="shared" si="0"/>
        <v>11352753</v>
      </c>
      <c r="I7" s="13">
        <f t="shared" si="0"/>
        <v>10653239</v>
      </c>
      <c r="J7" s="13">
        <f t="shared" si="0"/>
        <v>7707649</v>
      </c>
      <c r="K7" s="13">
        <f t="shared" si="0"/>
        <v>9368935</v>
      </c>
      <c r="L7" s="13">
        <f t="shared" si="0"/>
        <v>3697833</v>
      </c>
      <c r="M7" s="13">
        <f t="shared" si="0"/>
        <v>2182779</v>
      </c>
      <c r="N7" s="13">
        <f>+N8+N20+N24</f>
        <v>98627576</v>
      </c>
      <c r="O7"/>
      <c r="P7" s="67"/>
      <c r="Q7" s="66"/>
      <c r="T7"/>
      <c r="U7"/>
      <c r="V7"/>
      <c r="W7"/>
      <c r="X7"/>
      <c r="Y7"/>
    </row>
    <row r="8" spans="1:25" ht="18.75" customHeight="1">
      <c r="A8" s="14" t="s">
        <v>28</v>
      </c>
      <c r="B8" s="15">
        <f>+B9+B12+B16</f>
        <v>6017983</v>
      </c>
      <c r="C8" s="15">
        <f>+C9+C12+C16</f>
        <v>4591968</v>
      </c>
      <c r="D8" s="15">
        <f>+D9+D12+D16</f>
        <v>5350740</v>
      </c>
      <c r="E8" s="15">
        <f>+E9+E12+E16</f>
        <v>830820</v>
      </c>
      <c r="F8" s="15">
        <f aca="true" t="shared" si="1" ref="F8:M8">+F9+F12+F16</f>
        <v>3918831</v>
      </c>
      <c r="G8" s="15">
        <f t="shared" si="1"/>
        <v>6630598</v>
      </c>
      <c r="H8" s="15">
        <f t="shared" si="1"/>
        <v>5778371</v>
      </c>
      <c r="I8" s="15">
        <f t="shared" si="1"/>
        <v>5526040</v>
      </c>
      <c r="J8" s="15">
        <f t="shared" si="1"/>
        <v>4029870</v>
      </c>
      <c r="K8" s="15">
        <f t="shared" si="1"/>
        <v>4646815</v>
      </c>
      <c r="L8" s="15">
        <f t="shared" si="1"/>
        <v>2031483</v>
      </c>
      <c r="M8" s="15">
        <f t="shared" si="1"/>
        <v>1253509</v>
      </c>
      <c r="N8" s="15">
        <f>SUM(B8:M8)</f>
        <v>50607028</v>
      </c>
      <c r="O8"/>
      <c r="T8"/>
      <c r="U8"/>
      <c r="V8"/>
      <c r="W8"/>
      <c r="X8"/>
      <c r="Y8"/>
    </row>
    <row r="9" spans="1:25" ht="18.75" customHeight="1">
      <c r="A9" s="16" t="s">
        <v>29</v>
      </c>
      <c r="B9" s="17">
        <v>598967</v>
      </c>
      <c r="C9" s="17">
        <v>578497</v>
      </c>
      <c r="D9" s="17">
        <v>423394</v>
      </c>
      <c r="E9" s="17">
        <v>62853</v>
      </c>
      <c r="F9" s="17">
        <v>338426</v>
      </c>
      <c r="G9" s="17">
        <v>658666</v>
      </c>
      <c r="H9" s="17">
        <v>749606</v>
      </c>
      <c r="I9" s="17">
        <v>384216</v>
      </c>
      <c r="J9" s="17">
        <v>502246</v>
      </c>
      <c r="K9" s="17">
        <v>400334</v>
      </c>
      <c r="L9" s="17">
        <v>246201</v>
      </c>
      <c r="M9" s="17">
        <v>155681</v>
      </c>
      <c r="N9" s="15">
        <f aca="true" t="shared" si="2" ref="N9:N19">SUM(B9:M9)</f>
        <v>5099087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8" t="s">
        <v>30</v>
      </c>
      <c r="B10" s="17">
        <f>+B9-B11</f>
        <v>598967</v>
      </c>
      <c r="C10" s="17">
        <f>+C9-C11</f>
        <v>578497</v>
      </c>
      <c r="D10" s="17">
        <f>+D9-D11</f>
        <v>423394</v>
      </c>
      <c r="E10" s="17">
        <f>+E9-E11</f>
        <v>62853</v>
      </c>
      <c r="F10" s="17">
        <f aca="true" t="shared" si="3" ref="F10:M10">+F9-F11</f>
        <v>338426</v>
      </c>
      <c r="G10" s="17">
        <f t="shared" si="3"/>
        <v>658666</v>
      </c>
      <c r="H10" s="17">
        <f t="shared" si="3"/>
        <v>749606</v>
      </c>
      <c r="I10" s="17">
        <f t="shared" si="3"/>
        <v>384216</v>
      </c>
      <c r="J10" s="17">
        <f t="shared" si="3"/>
        <v>502246</v>
      </c>
      <c r="K10" s="17">
        <f t="shared" si="3"/>
        <v>400334</v>
      </c>
      <c r="L10" s="17">
        <f t="shared" si="3"/>
        <v>246201</v>
      </c>
      <c r="M10" s="17">
        <f t="shared" si="3"/>
        <v>155681</v>
      </c>
      <c r="N10" s="15">
        <f t="shared" si="2"/>
        <v>5099087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8" t="s">
        <v>31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5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9" t="s">
        <v>32</v>
      </c>
      <c r="B12" s="17">
        <f>B13+B14+B15</f>
        <v>4733197</v>
      </c>
      <c r="C12" s="17">
        <f>C13+C14+C15</f>
        <v>3561809</v>
      </c>
      <c r="D12" s="17">
        <f>D13+D14+D15</f>
        <v>4383152</v>
      </c>
      <c r="E12" s="17">
        <f>E13+E14+E15</f>
        <v>682792</v>
      </c>
      <c r="F12" s="17">
        <f aca="true" t="shared" si="4" ref="F12:M12">F13+F14+F15</f>
        <v>3150901</v>
      </c>
      <c r="G12" s="17">
        <f t="shared" si="4"/>
        <v>5243000</v>
      </c>
      <c r="H12" s="17">
        <f t="shared" si="4"/>
        <v>4431216</v>
      </c>
      <c r="I12" s="17">
        <f t="shared" si="4"/>
        <v>4517170</v>
      </c>
      <c r="J12" s="17">
        <f t="shared" si="4"/>
        <v>3101772</v>
      </c>
      <c r="K12" s="17">
        <f t="shared" si="4"/>
        <v>3670535</v>
      </c>
      <c r="L12" s="17">
        <f t="shared" si="4"/>
        <v>1588864</v>
      </c>
      <c r="M12" s="17">
        <f t="shared" si="4"/>
        <v>995470</v>
      </c>
      <c r="N12" s="15">
        <f t="shared" si="2"/>
        <v>40059878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8" t="s">
        <v>33</v>
      </c>
      <c r="B13" s="17">
        <v>2331024</v>
      </c>
      <c r="C13" s="17">
        <v>1825250</v>
      </c>
      <c r="D13" s="17">
        <v>2135596</v>
      </c>
      <c r="E13" s="17">
        <v>342943</v>
      </c>
      <c r="F13" s="17">
        <v>1549401</v>
      </c>
      <c r="G13" s="17">
        <v>2630309</v>
      </c>
      <c r="H13" s="17">
        <v>2329792</v>
      </c>
      <c r="I13" s="17">
        <v>2308146</v>
      </c>
      <c r="J13" s="17">
        <v>1529949</v>
      </c>
      <c r="K13" s="17">
        <v>1801760</v>
      </c>
      <c r="L13" s="17">
        <v>775931</v>
      </c>
      <c r="M13" s="17">
        <v>467917</v>
      </c>
      <c r="N13" s="15">
        <f t="shared" si="2"/>
        <v>20028018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8" t="s">
        <v>34</v>
      </c>
      <c r="B14" s="17">
        <v>2332203</v>
      </c>
      <c r="C14" s="17">
        <v>1659443</v>
      </c>
      <c r="D14" s="17">
        <v>2196895</v>
      </c>
      <c r="E14" s="17">
        <v>326371</v>
      </c>
      <c r="F14" s="17">
        <v>1546065</v>
      </c>
      <c r="G14" s="17">
        <v>2489280</v>
      </c>
      <c r="H14" s="17">
        <v>2022275</v>
      </c>
      <c r="I14" s="17">
        <v>2162510</v>
      </c>
      <c r="J14" s="17">
        <v>1520830</v>
      </c>
      <c r="K14" s="17">
        <v>1823088</v>
      </c>
      <c r="L14" s="17">
        <v>787932</v>
      </c>
      <c r="M14" s="17">
        <v>514659</v>
      </c>
      <c r="N14" s="15">
        <f t="shared" si="2"/>
        <v>19381551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8" t="s">
        <v>35</v>
      </c>
      <c r="B15" s="17">
        <v>69970</v>
      </c>
      <c r="C15" s="17">
        <v>77116</v>
      </c>
      <c r="D15" s="17">
        <v>50661</v>
      </c>
      <c r="E15" s="17">
        <v>13478</v>
      </c>
      <c r="F15" s="17">
        <v>55435</v>
      </c>
      <c r="G15" s="17">
        <v>123411</v>
      </c>
      <c r="H15" s="17">
        <v>79149</v>
      </c>
      <c r="I15" s="17">
        <v>46514</v>
      </c>
      <c r="J15" s="17">
        <v>50993</v>
      </c>
      <c r="K15" s="17">
        <v>45687</v>
      </c>
      <c r="L15" s="17">
        <v>25001</v>
      </c>
      <c r="M15" s="17">
        <v>12894</v>
      </c>
      <c r="N15" s="15">
        <f t="shared" si="2"/>
        <v>650309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9" t="s">
        <v>36</v>
      </c>
      <c r="B16" s="17">
        <f>B17+B18+B19</f>
        <v>685819</v>
      </c>
      <c r="C16" s="17">
        <f>C17+C18+C19</f>
        <v>451662</v>
      </c>
      <c r="D16" s="17">
        <f>D17+D18+D19</f>
        <v>544194</v>
      </c>
      <c r="E16" s="17">
        <f>E17+E18+E19</f>
        <v>85175</v>
      </c>
      <c r="F16" s="17">
        <f aca="true" t="shared" si="5" ref="F16:M16">F17+F18+F19</f>
        <v>429504</v>
      </c>
      <c r="G16" s="17">
        <f t="shared" si="5"/>
        <v>728932</v>
      </c>
      <c r="H16" s="17">
        <f t="shared" si="5"/>
        <v>597549</v>
      </c>
      <c r="I16" s="17">
        <f t="shared" si="5"/>
        <v>624654</v>
      </c>
      <c r="J16" s="17">
        <f t="shared" si="5"/>
        <v>425852</v>
      </c>
      <c r="K16" s="17">
        <f t="shared" si="5"/>
        <v>575946</v>
      </c>
      <c r="L16" s="17">
        <f t="shared" si="5"/>
        <v>196418</v>
      </c>
      <c r="M16" s="17">
        <f t="shared" si="5"/>
        <v>102358</v>
      </c>
      <c r="N16" s="15">
        <f t="shared" si="2"/>
        <v>5448063</v>
      </c>
    </row>
    <row r="17" spans="1:25" ht="18.75" customHeight="1">
      <c r="A17" s="18" t="s">
        <v>37</v>
      </c>
      <c r="B17" s="17">
        <v>415907</v>
      </c>
      <c r="C17" s="17">
        <v>302786</v>
      </c>
      <c r="D17" s="17">
        <v>299483</v>
      </c>
      <c r="E17" s="17">
        <v>52509</v>
      </c>
      <c r="F17" s="17">
        <v>264699</v>
      </c>
      <c r="G17" s="17">
        <v>450867</v>
      </c>
      <c r="H17" s="17">
        <v>376058</v>
      </c>
      <c r="I17" s="17">
        <v>387116</v>
      </c>
      <c r="J17" s="17">
        <v>260774</v>
      </c>
      <c r="K17" s="17">
        <v>345242</v>
      </c>
      <c r="L17" s="17">
        <v>118871</v>
      </c>
      <c r="M17" s="17">
        <v>60318</v>
      </c>
      <c r="N17" s="15">
        <f t="shared" si="2"/>
        <v>3334630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8" t="s">
        <v>38</v>
      </c>
      <c r="B18" s="17">
        <v>255246</v>
      </c>
      <c r="C18" s="17">
        <v>136251</v>
      </c>
      <c r="D18" s="17">
        <v>235402</v>
      </c>
      <c r="E18" s="17">
        <v>30804</v>
      </c>
      <c r="F18" s="17">
        <v>154957</v>
      </c>
      <c r="G18" s="17">
        <v>255612</v>
      </c>
      <c r="H18" s="17">
        <v>206581</v>
      </c>
      <c r="I18" s="17">
        <v>229106</v>
      </c>
      <c r="J18" s="17">
        <v>156246</v>
      </c>
      <c r="K18" s="17">
        <v>223600</v>
      </c>
      <c r="L18" s="17">
        <v>73944</v>
      </c>
      <c r="M18" s="17">
        <v>40286</v>
      </c>
      <c r="N18" s="15">
        <f t="shared" si="2"/>
        <v>1998035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8" t="s">
        <v>39</v>
      </c>
      <c r="B19" s="17">
        <v>14666</v>
      </c>
      <c r="C19" s="17">
        <v>12625</v>
      </c>
      <c r="D19" s="17">
        <v>9309</v>
      </c>
      <c r="E19" s="17">
        <v>1862</v>
      </c>
      <c r="F19" s="17">
        <v>9848</v>
      </c>
      <c r="G19" s="17">
        <v>22453</v>
      </c>
      <c r="H19" s="17">
        <v>14910</v>
      </c>
      <c r="I19" s="17">
        <v>8432</v>
      </c>
      <c r="J19" s="17">
        <v>8832</v>
      </c>
      <c r="K19" s="17">
        <v>7104</v>
      </c>
      <c r="L19" s="17">
        <v>3603</v>
      </c>
      <c r="M19" s="17">
        <v>1754</v>
      </c>
      <c r="N19" s="15">
        <f t="shared" si="2"/>
        <v>115398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20" t="s">
        <v>40</v>
      </c>
      <c r="B20" s="21">
        <f>B21+B22+B23</f>
        <v>3484205</v>
      </c>
      <c r="C20" s="21">
        <f>C21+C22+C23</f>
        <v>2128740</v>
      </c>
      <c r="D20" s="21">
        <f>D21+D22+D23</f>
        <v>2085460</v>
      </c>
      <c r="E20" s="21">
        <f>E21+E22+E23</f>
        <v>353846</v>
      </c>
      <c r="F20" s="21">
        <f aca="true" t="shared" si="6" ref="F20:M20">F21+F22+F23</f>
        <v>1698153</v>
      </c>
      <c r="G20" s="21">
        <f t="shared" si="6"/>
        <v>2797238</v>
      </c>
      <c r="H20" s="21">
        <f t="shared" si="6"/>
        <v>2844406</v>
      </c>
      <c r="I20" s="21">
        <f t="shared" si="6"/>
        <v>2821825</v>
      </c>
      <c r="J20" s="21">
        <f t="shared" si="6"/>
        <v>1862210</v>
      </c>
      <c r="K20" s="21">
        <f t="shared" si="6"/>
        <v>2841452</v>
      </c>
      <c r="L20" s="21">
        <f t="shared" si="6"/>
        <v>1050405</v>
      </c>
      <c r="M20" s="21">
        <f t="shared" si="6"/>
        <v>600695</v>
      </c>
      <c r="N20" s="15">
        <f aca="true" t="shared" si="7" ref="N20:N26">SUM(B20:M20)</f>
        <v>24568635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6" t="s">
        <v>41</v>
      </c>
      <c r="B21" s="17">
        <v>1860857</v>
      </c>
      <c r="C21" s="17">
        <v>1234531</v>
      </c>
      <c r="D21" s="17">
        <v>1150509</v>
      </c>
      <c r="E21" s="17">
        <v>201569</v>
      </c>
      <c r="F21" s="17">
        <v>949838</v>
      </c>
      <c r="G21" s="17">
        <v>1593049</v>
      </c>
      <c r="H21" s="17">
        <v>1672573</v>
      </c>
      <c r="I21" s="17">
        <v>1595928</v>
      </c>
      <c r="J21" s="17">
        <v>1030653</v>
      </c>
      <c r="K21" s="17">
        <v>1520839</v>
      </c>
      <c r="L21" s="17">
        <v>569248</v>
      </c>
      <c r="M21" s="17">
        <v>316185</v>
      </c>
      <c r="N21" s="15">
        <f t="shared" si="7"/>
        <v>13695779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6" t="s">
        <v>42</v>
      </c>
      <c r="B22" s="17">
        <v>1583015</v>
      </c>
      <c r="C22" s="17">
        <v>860814</v>
      </c>
      <c r="D22" s="17">
        <v>914533</v>
      </c>
      <c r="E22" s="17">
        <v>147001</v>
      </c>
      <c r="F22" s="17">
        <v>725980</v>
      </c>
      <c r="G22" s="17">
        <v>1155600</v>
      </c>
      <c r="H22" s="17">
        <v>1137187</v>
      </c>
      <c r="I22" s="17">
        <v>1201903</v>
      </c>
      <c r="J22" s="17">
        <v>807894</v>
      </c>
      <c r="K22" s="17">
        <v>1292649</v>
      </c>
      <c r="L22" s="17">
        <v>468129</v>
      </c>
      <c r="M22" s="17">
        <v>278192</v>
      </c>
      <c r="N22" s="15">
        <f t="shared" si="7"/>
        <v>10572897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6" t="s">
        <v>43</v>
      </c>
      <c r="B23" s="17">
        <v>40333</v>
      </c>
      <c r="C23" s="17">
        <v>33395</v>
      </c>
      <c r="D23" s="17">
        <v>20418</v>
      </c>
      <c r="E23" s="17">
        <v>5276</v>
      </c>
      <c r="F23" s="17">
        <v>22335</v>
      </c>
      <c r="G23" s="17">
        <v>48589</v>
      </c>
      <c r="H23" s="17">
        <v>34646</v>
      </c>
      <c r="I23" s="17">
        <v>23994</v>
      </c>
      <c r="J23" s="17">
        <v>23663</v>
      </c>
      <c r="K23" s="17">
        <v>27964</v>
      </c>
      <c r="L23" s="17">
        <v>13028</v>
      </c>
      <c r="M23" s="17">
        <v>6318</v>
      </c>
      <c r="N23" s="15">
        <f t="shared" si="7"/>
        <v>299959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20" t="s">
        <v>44</v>
      </c>
      <c r="B24" s="17">
        <f>B25+B26</f>
        <v>3204388</v>
      </c>
      <c r="C24" s="17">
        <f>C25+C26</f>
        <v>2366052</v>
      </c>
      <c r="D24" s="17">
        <f>D25+D26</f>
        <v>2321338</v>
      </c>
      <c r="E24" s="17">
        <f>E25+E26</f>
        <v>469484</v>
      </c>
      <c r="F24" s="17">
        <f aca="true" t="shared" si="8" ref="F24:M24">F25+F26</f>
        <v>2108208</v>
      </c>
      <c r="G24" s="17">
        <f t="shared" si="8"/>
        <v>3306336</v>
      </c>
      <c r="H24" s="17">
        <f t="shared" si="8"/>
        <v>2729976</v>
      </c>
      <c r="I24" s="17">
        <f t="shared" si="8"/>
        <v>2305374</v>
      </c>
      <c r="J24" s="17">
        <f t="shared" si="8"/>
        <v>1815569</v>
      </c>
      <c r="K24" s="17">
        <f t="shared" si="8"/>
        <v>1880668</v>
      </c>
      <c r="L24" s="17">
        <f t="shared" si="8"/>
        <v>615945</v>
      </c>
      <c r="M24" s="17">
        <f t="shared" si="8"/>
        <v>328575</v>
      </c>
      <c r="N24" s="15">
        <f t="shared" si="7"/>
        <v>23451913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6" t="s">
        <v>45</v>
      </c>
      <c r="B25" s="17">
        <v>2010283</v>
      </c>
      <c r="C25" s="17">
        <v>1622868</v>
      </c>
      <c r="D25" s="17">
        <v>1537631</v>
      </c>
      <c r="E25" s="17">
        <v>329152</v>
      </c>
      <c r="F25" s="17">
        <v>1421464</v>
      </c>
      <c r="G25" s="17">
        <v>2262665</v>
      </c>
      <c r="H25" s="17">
        <v>1932990</v>
      </c>
      <c r="I25" s="17">
        <v>1441373</v>
      </c>
      <c r="J25" s="17">
        <v>1237855</v>
      </c>
      <c r="K25" s="17">
        <v>1188130</v>
      </c>
      <c r="L25" s="17">
        <v>393646</v>
      </c>
      <c r="M25" s="17">
        <v>196126</v>
      </c>
      <c r="N25" s="15">
        <f t="shared" si="7"/>
        <v>15574183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6" t="s">
        <v>46</v>
      </c>
      <c r="B26" s="17">
        <v>1194105</v>
      </c>
      <c r="C26" s="17">
        <v>743184</v>
      </c>
      <c r="D26" s="17">
        <v>783707</v>
      </c>
      <c r="E26" s="17">
        <v>140332</v>
      </c>
      <c r="F26" s="17">
        <v>686744</v>
      </c>
      <c r="G26" s="17">
        <v>1043671</v>
      </c>
      <c r="H26" s="17">
        <v>796986</v>
      </c>
      <c r="I26" s="17">
        <v>864001</v>
      </c>
      <c r="J26" s="17">
        <v>577714</v>
      </c>
      <c r="K26" s="17">
        <v>692538</v>
      </c>
      <c r="L26" s="17">
        <v>222299</v>
      </c>
      <c r="M26" s="17">
        <v>132449</v>
      </c>
      <c r="N26" s="15">
        <f t="shared" si="7"/>
        <v>7877730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2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</row>
    <row r="28" spans="1:25" ht="18.75" customHeight="1">
      <c r="A28" s="22" t="s">
        <v>102</v>
      </c>
      <c r="B28" s="24">
        <f>+B29+B30</f>
        <v>2.02300546</v>
      </c>
      <c r="C28" s="24">
        <f aca="true" t="shared" si="9" ref="C28:M28">+C29+C30</f>
        <v>1.9544</v>
      </c>
      <c r="D28" s="24">
        <f t="shared" si="9"/>
        <v>1.80925005</v>
      </c>
      <c r="E28" s="24">
        <f t="shared" si="9"/>
        <v>2.5138184</v>
      </c>
      <c r="F28" s="24">
        <f t="shared" si="9"/>
        <v>2.1126420500000003</v>
      </c>
      <c r="G28" s="24">
        <f t="shared" si="9"/>
        <v>1.6754</v>
      </c>
      <c r="H28" s="24">
        <f t="shared" si="9"/>
        <v>1.9608999999999999</v>
      </c>
      <c r="I28" s="24">
        <f t="shared" si="9"/>
        <v>1.9139118</v>
      </c>
      <c r="J28" s="24">
        <f t="shared" si="9"/>
        <v>2.1555343000000002</v>
      </c>
      <c r="K28" s="24">
        <f t="shared" si="9"/>
        <v>2.06064976</v>
      </c>
      <c r="L28" s="24">
        <f t="shared" si="9"/>
        <v>2.44653143</v>
      </c>
      <c r="M28" s="24">
        <f t="shared" si="9"/>
        <v>2.39697856</v>
      </c>
      <c r="N28" s="2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20" t="s">
        <v>101</v>
      </c>
      <c r="B29" s="24">
        <v>2.0292</v>
      </c>
      <c r="C29" s="24">
        <v>1.9604</v>
      </c>
      <c r="D29" s="24">
        <v>1.8148</v>
      </c>
      <c r="E29" s="24">
        <v>2.5201</v>
      </c>
      <c r="F29" s="24">
        <v>2.119</v>
      </c>
      <c r="G29" s="24">
        <v>1.6805</v>
      </c>
      <c r="H29" s="24">
        <v>1.9665</v>
      </c>
      <c r="I29" s="24">
        <v>1.9196</v>
      </c>
      <c r="J29" s="24">
        <v>2.1619</v>
      </c>
      <c r="K29" s="24">
        <v>2.0669</v>
      </c>
      <c r="L29" s="24">
        <v>2.4539</v>
      </c>
      <c r="M29" s="24">
        <v>2.4043</v>
      </c>
      <c r="N29" s="26"/>
    </row>
    <row r="30" spans="1:25" ht="18.75" customHeight="1">
      <c r="A30" s="27" t="s">
        <v>47</v>
      </c>
      <c r="B30" s="24">
        <v>-0.00619454</v>
      </c>
      <c r="C30" s="24">
        <v>-0.006</v>
      </c>
      <c r="D30" s="24">
        <v>-0.00554995</v>
      </c>
      <c r="E30" s="24">
        <v>-0.0062816</v>
      </c>
      <c r="F30" s="24">
        <v>-0.00635795</v>
      </c>
      <c r="G30" s="24">
        <v>-0.0051</v>
      </c>
      <c r="H30" s="24">
        <v>-0.0056</v>
      </c>
      <c r="I30" s="24">
        <v>-0.0056882</v>
      </c>
      <c r="J30" s="24">
        <v>-0.0063657</v>
      </c>
      <c r="K30" s="24">
        <v>-0.00625024</v>
      </c>
      <c r="L30" s="24">
        <v>-0.00736857</v>
      </c>
      <c r="M30" s="24">
        <v>-0.00732144</v>
      </c>
      <c r="N30" s="28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7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spans="1:14" ht="18.75" customHeight="1">
      <c r="A32" s="31" t="s">
        <v>48</v>
      </c>
      <c r="B32" s="32">
        <v>100969.48000000004</v>
      </c>
      <c r="C32" s="32">
        <v>76821.72000000002</v>
      </c>
      <c r="D32" s="32">
        <v>67003.40000000002</v>
      </c>
      <c r="E32" s="32">
        <v>20034.68</v>
      </c>
      <c r="F32" s="32">
        <v>67003.40000000002</v>
      </c>
      <c r="G32" s="32">
        <v>82526.96000000006</v>
      </c>
      <c r="H32" s="32">
        <v>89824.35999999997</v>
      </c>
      <c r="I32" s="32">
        <v>78944.6</v>
      </c>
      <c r="J32" s="32">
        <v>65676.59999999998</v>
      </c>
      <c r="K32" s="32">
        <v>80669.44000000002</v>
      </c>
      <c r="L32" s="32">
        <v>39405.96000000002</v>
      </c>
      <c r="M32" s="32">
        <v>22290.240000000016</v>
      </c>
      <c r="N32" s="33">
        <f>SUM(B32:M32)</f>
        <v>791170.8400000003</v>
      </c>
    </row>
    <row r="33" spans="1:25" ht="18.75" customHeight="1">
      <c r="A33" s="27" t="s">
        <v>97</v>
      </c>
      <c r="B33" s="34">
        <v>761</v>
      </c>
      <c r="C33" s="34">
        <v>579</v>
      </c>
      <c r="D33" s="34">
        <v>505</v>
      </c>
      <c r="E33" s="34">
        <v>151</v>
      </c>
      <c r="F33" s="34">
        <v>505</v>
      </c>
      <c r="G33" s="34">
        <v>622</v>
      </c>
      <c r="H33" s="34">
        <v>677</v>
      </c>
      <c r="I33" s="34">
        <v>595</v>
      </c>
      <c r="J33" s="34">
        <v>495</v>
      </c>
      <c r="K33" s="34">
        <v>608</v>
      </c>
      <c r="L33" s="34">
        <v>297</v>
      </c>
      <c r="M33" s="34">
        <v>168</v>
      </c>
      <c r="N33" s="15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27" t="s">
        <v>49</v>
      </c>
      <c r="B34" s="30">
        <v>4.28</v>
      </c>
      <c r="C34" s="30">
        <v>4.28</v>
      </c>
      <c r="D34" s="30">
        <v>4.28</v>
      </c>
      <c r="E34" s="30">
        <v>4.28</v>
      </c>
      <c r="F34" s="30">
        <v>4.28</v>
      </c>
      <c r="G34" s="30">
        <v>4.28</v>
      </c>
      <c r="H34" s="30">
        <v>4.28</v>
      </c>
      <c r="I34" s="30">
        <v>4.28</v>
      </c>
      <c r="J34" s="30">
        <v>4.28</v>
      </c>
      <c r="K34" s="30">
        <v>4.28</v>
      </c>
      <c r="L34" s="30">
        <v>4.28</v>
      </c>
      <c r="M34" s="30">
        <v>4.28</v>
      </c>
      <c r="N34" s="30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27"/>
      <c r="B35" s="30"/>
      <c r="C35" s="30"/>
      <c r="D35" s="29"/>
      <c r="E35" s="29"/>
      <c r="F35" s="29"/>
      <c r="G35" s="29"/>
      <c r="H35" s="30"/>
      <c r="I35" s="29"/>
      <c r="J35" s="29"/>
      <c r="K35" s="29"/>
      <c r="L35" s="29"/>
      <c r="M35" s="29"/>
      <c r="N35" s="30"/>
    </row>
    <row r="36" spans="1:14" ht="18.75" customHeight="1">
      <c r="A36" s="35" t="s">
        <v>50</v>
      </c>
      <c r="B36" s="36">
        <f>B37+B38+B39+B40</f>
        <v>25049378.61670496</v>
      </c>
      <c r="C36" s="36">
        <f aca="true" t="shared" si="10" ref="C36:M36">C37+C38+C39+C40</f>
        <v>17314520.683199998</v>
      </c>
      <c r="D36" s="36">
        <f t="shared" si="10"/>
        <v>17505600.558576897</v>
      </c>
      <c r="E36" s="36">
        <f t="shared" si="10"/>
        <v>4055488.801860001</v>
      </c>
      <c r="F36" s="36">
        <f t="shared" si="10"/>
        <v>15920913.593323601</v>
      </c>
      <c r="G36" s="36">
        <f t="shared" si="10"/>
        <v>20783373.3416</v>
      </c>
      <c r="H36" s="36">
        <f t="shared" si="10"/>
        <v>21719491.7557</v>
      </c>
      <c r="I36" s="36">
        <f t="shared" si="10"/>
        <v>19870641.092720203</v>
      </c>
      <c r="J36" s="36">
        <f t="shared" si="10"/>
        <v>16190968.534660699</v>
      </c>
      <c r="K36" s="36">
        <f t="shared" si="10"/>
        <v>18823473.815605607</v>
      </c>
      <c r="L36" s="36">
        <f t="shared" si="10"/>
        <v>8823542.05839119</v>
      </c>
      <c r="M36" s="36">
        <f t="shared" si="10"/>
        <v>5102536.89541824</v>
      </c>
      <c r="N36" s="36">
        <f>N37+N38+N39+N40</f>
        <v>191159929.74776137</v>
      </c>
    </row>
    <row r="37" spans="1:14" ht="18.75" customHeight="1">
      <c r="A37" s="37" t="s">
        <v>51</v>
      </c>
      <c r="B37" s="30">
        <v>25027120.529999997</v>
      </c>
      <c r="C37" s="30">
        <v>17292219.523199998</v>
      </c>
      <c r="D37" s="30">
        <v>17193667.3466</v>
      </c>
      <c r="E37" s="30">
        <v>4045844.8305000006</v>
      </c>
      <c r="F37" s="30">
        <v>15903026.577800002</v>
      </c>
      <c r="G37" s="30">
        <v>20765790.6588</v>
      </c>
      <c r="H37" s="30">
        <v>21693242.8125</v>
      </c>
      <c r="I37" s="30">
        <v>19852294.2468</v>
      </c>
      <c r="J37" s="30">
        <v>16174356.515899999</v>
      </c>
      <c r="K37" s="30">
        <v>18801362.467900004</v>
      </c>
      <c r="L37" s="30">
        <v>8811383.839699998</v>
      </c>
      <c r="M37" s="30">
        <v>5096227.7409</v>
      </c>
      <c r="N37" s="32">
        <f>SUM(B37:M37)</f>
        <v>190656537.09059998</v>
      </c>
    </row>
    <row r="38" spans="1:14" ht="18.75" customHeight="1">
      <c r="A38" s="37" t="s">
        <v>52</v>
      </c>
      <c r="B38" s="30">
        <f>B30*B7</f>
        <v>-78711.39329504</v>
      </c>
      <c r="C38" s="30">
        <f>C30*C7</f>
        <v>-54520.56</v>
      </c>
      <c r="D38" s="30">
        <f>D30*D7</f>
        <v>-54153.8480231</v>
      </c>
      <c r="E38" s="30">
        <f>E30*E7</f>
        <v>-10390.70864</v>
      </c>
      <c r="F38" s="30">
        <f>F30*F7</f>
        <v>-49116.3844764</v>
      </c>
      <c r="G38" s="30">
        <f>G30*G7</f>
        <v>-64944.277200000004</v>
      </c>
      <c r="H38" s="30">
        <f>H30*H7</f>
        <v>-63575.4168</v>
      </c>
      <c r="I38" s="30">
        <f>I30*I7</f>
        <v>-60597.7540798</v>
      </c>
      <c r="J38" s="30">
        <f>J30*J7</f>
        <v>-49064.5812393</v>
      </c>
      <c r="K38" s="30">
        <f>K30*K7</f>
        <v>-58558.0922944</v>
      </c>
      <c r="L38" s="30">
        <f>L30*L7</f>
        <v>-27247.74130881</v>
      </c>
      <c r="M38" s="30">
        <f>M30*M7</f>
        <v>-15981.085481760001</v>
      </c>
      <c r="N38" s="33">
        <f>SUM(B38:M38)</f>
        <v>-586861.8428386099</v>
      </c>
    </row>
    <row r="39" spans="1:14" ht="18.75" customHeight="1">
      <c r="A39" s="37" t="s">
        <v>53</v>
      </c>
      <c r="B39" s="30">
        <f>B32</f>
        <v>100969.48000000004</v>
      </c>
      <c r="C39" s="30">
        <f>C32</f>
        <v>76821.72000000002</v>
      </c>
      <c r="D39" s="30">
        <f>D32</f>
        <v>67003.40000000002</v>
      </c>
      <c r="E39" s="30">
        <f>E32</f>
        <v>20034.68</v>
      </c>
      <c r="F39" s="30">
        <f>F32</f>
        <v>67003.40000000002</v>
      </c>
      <c r="G39" s="30">
        <f>G32</f>
        <v>82526.96000000006</v>
      </c>
      <c r="H39" s="30">
        <f>H32</f>
        <v>89824.35999999997</v>
      </c>
      <c r="I39" s="30">
        <f>I32</f>
        <v>78944.6</v>
      </c>
      <c r="J39" s="30">
        <f>J32</f>
        <v>65676.59999999998</v>
      </c>
      <c r="K39" s="30">
        <f>K32</f>
        <v>80669.44000000002</v>
      </c>
      <c r="L39" s="30">
        <f>L32</f>
        <v>39405.96000000002</v>
      </c>
      <c r="M39" s="30">
        <f>M32</f>
        <v>22290.240000000016</v>
      </c>
      <c r="N39" s="32">
        <f>SUM(B39:M39)</f>
        <v>791170.8400000003</v>
      </c>
    </row>
    <row r="40" spans="1:25" ht="18.75" customHeight="1">
      <c r="A40" s="22" t="s">
        <v>54</v>
      </c>
      <c r="B40" s="30">
        <v>0</v>
      </c>
      <c r="C40" s="30">
        <v>0</v>
      </c>
      <c r="D40" s="30">
        <v>299083.6599999998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2">
        <f>SUM(B40:M40)</f>
        <v>299083.6599999998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6"/>
      <c r="B41" s="23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</row>
    <row r="42" spans="1:14" ht="18.75" customHeight="1">
      <c r="A42" s="22" t="s">
        <v>55</v>
      </c>
      <c r="B42" s="33">
        <f>+B43+B46+B55+B56</f>
        <v>1193627.19</v>
      </c>
      <c r="C42" s="33">
        <f aca="true" t="shared" si="11" ref="C42:M42">+C43+C46+C55+C56</f>
        <v>377100.7799999998</v>
      </c>
      <c r="D42" s="33">
        <f t="shared" si="11"/>
        <v>690111.4000000003</v>
      </c>
      <c r="E42" s="33">
        <f t="shared" si="11"/>
        <v>297851.17</v>
      </c>
      <c r="F42" s="33">
        <f t="shared" si="11"/>
        <v>1469705.3399999999</v>
      </c>
      <c r="G42" s="33">
        <f t="shared" si="11"/>
        <v>494774.89999999944</v>
      </c>
      <c r="H42" s="33">
        <f t="shared" si="11"/>
        <v>725916.54</v>
      </c>
      <c r="I42" s="33">
        <f t="shared" si="11"/>
        <v>1267956.6799999997</v>
      </c>
      <c r="J42" s="33">
        <f t="shared" si="11"/>
        <v>138586.7900000005</v>
      </c>
      <c r="K42" s="33">
        <f t="shared" si="11"/>
        <v>1071066.5899999996</v>
      </c>
      <c r="L42" s="33">
        <f t="shared" si="11"/>
        <v>256251.52000000002</v>
      </c>
      <c r="M42" s="33">
        <f t="shared" si="11"/>
        <v>65641.36999999988</v>
      </c>
      <c r="N42" s="33">
        <f>+N43+N46+N55+N56</f>
        <v>8048590.269999996</v>
      </c>
    </row>
    <row r="43" spans="1:14" ht="18.75" customHeight="1">
      <c r="A43" s="20" t="s">
        <v>56</v>
      </c>
      <c r="B43" s="40">
        <f>B44+B45</f>
        <v>-2276074.6</v>
      </c>
      <c r="C43" s="40">
        <f>C44+C45</f>
        <v>-2198288.6</v>
      </c>
      <c r="D43" s="40">
        <f>D44+D45</f>
        <v>-1608897.2</v>
      </c>
      <c r="E43" s="40">
        <f>E44+E45</f>
        <v>-238841.4</v>
      </c>
      <c r="F43" s="40">
        <f aca="true" t="shared" si="12" ref="F43:M43">F44+F45</f>
        <v>-1286018.8</v>
      </c>
      <c r="G43" s="40">
        <f t="shared" si="12"/>
        <v>-2502930.8</v>
      </c>
      <c r="H43" s="40">
        <f t="shared" si="12"/>
        <v>-2848502.8</v>
      </c>
      <c r="I43" s="40">
        <f t="shared" si="12"/>
        <v>-1460020.8</v>
      </c>
      <c r="J43" s="40">
        <f t="shared" si="12"/>
        <v>-1908534.8</v>
      </c>
      <c r="K43" s="40">
        <f t="shared" si="12"/>
        <v>-1521269.2</v>
      </c>
      <c r="L43" s="40">
        <f t="shared" si="12"/>
        <v>-935563.8</v>
      </c>
      <c r="M43" s="40">
        <f t="shared" si="12"/>
        <v>-591587.8</v>
      </c>
      <c r="N43" s="33">
        <f aca="true" t="shared" si="13" ref="N43:N56">SUM(B43:M43)</f>
        <v>-19376530.6</v>
      </c>
    </row>
    <row r="44" spans="1:25" ht="18.75" customHeight="1">
      <c r="A44" s="16" t="s">
        <v>57</v>
      </c>
      <c r="B44" s="23">
        <f>ROUND(-B9*$D$3,2)</f>
        <v>-2276074.6</v>
      </c>
      <c r="C44" s="23">
        <f>ROUND(-C9*$D$3,2)</f>
        <v>-2198288.6</v>
      </c>
      <c r="D44" s="23">
        <f>ROUND(-D9*$D$3,2)</f>
        <v>-1608897.2</v>
      </c>
      <c r="E44" s="23">
        <f>ROUND(-E9*$D$3,2)</f>
        <v>-238841.4</v>
      </c>
      <c r="F44" s="23">
        <f aca="true" t="shared" si="14" ref="F44:M44">ROUND(-F9*$D$3,2)</f>
        <v>-1286018.8</v>
      </c>
      <c r="G44" s="23">
        <f t="shared" si="14"/>
        <v>-2502930.8</v>
      </c>
      <c r="H44" s="23">
        <f t="shared" si="14"/>
        <v>-2848502.8</v>
      </c>
      <c r="I44" s="23">
        <f t="shared" si="14"/>
        <v>-1460020.8</v>
      </c>
      <c r="J44" s="23">
        <f t="shared" si="14"/>
        <v>-1908534.8</v>
      </c>
      <c r="K44" s="23">
        <f t="shared" si="14"/>
        <v>-1521269.2</v>
      </c>
      <c r="L44" s="23">
        <f t="shared" si="14"/>
        <v>-935563.8</v>
      </c>
      <c r="M44" s="23">
        <f t="shared" si="14"/>
        <v>-591587.8</v>
      </c>
      <c r="N44" s="41">
        <f t="shared" si="13"/>
        <v>-19376530.6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6" t="s">
        <v>58</v>
      </c>
      <c r="B45" s="23">
        <f>ROUND(B11*$D$3,2)</f>
        <v>0</v>
      </c>
      <c r="C45" s="23">
        <f>ROUND(C11*$D$3,2)</f>
        <v>0</v>
      </c>
      <c r="D45" s="23">
        <f>ROUND(D11*$D$3,2)</f>
        <v>0</v>
      </c>
      <c r="E45" s="23">
        <f>ROUND(E11*$D$3,2)</f>
        <v>0</v>
      </c>
      <c r="F45" s="23">
        <f aca="true" t="shared" si="15" ref="F45:M45">ROUND(F11*$D$3,2)</f>
        <v>0</v>
      </c>
      <c r="G45" s="23">
        <f t="shared" si="15"/>
        <v>0</v>
      </c>
      <c r="H45" s="23">
        <f t="shared" si="15"/>
        <v>0</v>
      </c>
      <c r="I45" s="23">
        <f t="shared" si="15"/>
        <v>0</v>
      </c>
      <c r="J45" s="23">
        <f t="shared" si="15"/>
        <v>0</v>
      </c>
      <c r="K45" s="23">
        <f t="shared" si="15"/>
        <v>0</v>
      </c>
      <c r="L45" s="23">
        <f t="shared" si="15"/>
        <v>0</v>
      </c>
      <c r="M45" s="23">
        <f t="shared" si="15"/>
        <v>0</v>
      </c>
      <c r="N45" s="41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20" t="s">
        <v>59</v>
      </c>
      <c r="B46" s="40">
        <f>SUM(B47:B54)</f>
        <v>-176650.36000000002</v>
      </c>
      <c r="C46" s="40">
        <f aca="true" t="shared" si="16" ref="C46:M46">SUM(C47:C54)</f>
        <v>-109761.92000000001</v>
      </c>
      <c r="D46" s="40">
        <f t="shared" si="16"/>
        <v>-125759.71</v>
      </c>
      <c r="E46" s="40">
        <f t="shared" si="16"/>
        <v>-110791.29000000001</v>
      </c>
      <c r="F46" s="40">
        <f t="shared" si="16"/>
        <v>-213210.63999999998</v>
      </c>
      <c r="G46" s="40">
        <f t="shared" si="16"/>
        <v>-87280.06</v>
      </c>
      <c r="H46" s="40">
        <f t="shared" si="16"/>
        <v>-118126.68999999999</v>
      </c>
      <c r="I46" s="40">
        <f t="shared" si="16"/>
        <v>-155345.37</v>
      </c>
      <c r="J46" s="40">
        <f t="shared" si="16"/>
        <v>-285326.35</v>
      </c>
      <c r="K46" s="40">
        <f t="shared" si="16"/>
        <v>-163267.12000000002</v>
      </c>
      <c r="L46" s="40">
        <f t="shared" si="16"/>
        <v>-89099.43</v>
      </c>
      <c r="M46" s="40">
        <f t="shared" si="16"/>
        <v>-59416.48999999999</v>
      </c>
      <c r="N46" s="40">
        <f>SUM(N47:N54)</f>
        <v>-1694035.4300000004</v>
      </c>
    </row>
    <row r="47" spans="1:25" ht="18.75" customHeight="1">
      <c r="A47" s="16" t="s">
        <v>60</v>
      </c>
      <c r="B47" s="26">
        <v>-103308.25000000001</v>
      </c>
      <c r="C47" s="26">
        <v>-58117.600000000006</v>
      </c>
      <c r="D47" s="26">
        <v>-78143.87000000001</v>
      </c>
      <c r="E47" s="26">
        <v>-89407.54000000001</v>
      </c>
      <c r="F47" s="26">
        <v>-169166.52</v>
      </c>
      <c r="G47" s="26">
        <v>-83842.19</v>
      </c>
      <c r="H47" s="26">
        <v>-89003.9</v>
      </c>
      <c r="I47" s="26">
        <v>-150794.31</v>
      </c>
      <c r="J47" s="26">
        <v>-114206.78</v>
      </c>
      <c r="K47" s="26">
        <v>-160215.48</v>
      </c>
      <c r="L47" s="26">
        <v>-68837.84</v>
      </c>
      <c r="M47" s="26">
        <v>-51361.59</v>
      </c>
      <c r="N47" s="26">
        <f t="shared" si="13"/>
        <v>-1216405.87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6" t="s">
        <v>61</v>
      </c>
      <c r="B48" s="26">
        <v>-513</v>
      </c>
      <c r="C48" s="26">
        <v>-102.6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-342</v>
      </c>
      <c r="J48" s="26">
        <v>0</v>
      </c>
      <c r="K48" s="26">
        <v>0</v>
      </c>
      <c r="L48" s="26">
        <v>0</v>
      </c>
      <c r="M48" s="26">
        <v>0</v>
      </c>
      <c r="N48" s="26">
        <f t="shared" si="13"/>
        <v>-957.6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6" t="s">
        <v>62</v>
      </c>
      <c r="B49" s="26">
        <v>-63000</v>
      </c>
      <c r="C49" s="26">
        <v>-45500</v>
      </c>
      <c r="D49" s="26">
        <v>-40250</v>
      </c>
      <c r="E49" s="26">
        <v>-18000</v>
      </c>
      <c r="F49" s="26">
        <v>-40250</v>
      </c>
      <c r="G49" s="26">
        <v>-1000</v>
      </c>
      <c r="H49" s="26">
        <v>-27250</v>
      </c>
      <c r="I49" s="26">
        <v>-1000</v>
      </c>
      <c r="J49" s="26">
        <v>-55750</v>
      </c>
      <c r="K49" s="26">
        <v>0</v>
      </c>
      <c r="L49" s="26">
        <v>-14000</v>
      </c>
      <c r="M49" s="26">
        <v>-6000</v>
      </c>
      <c r="N49" s="26">
        <f t="shared" si="13"/>
        <v>-312000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6" t="s">
        <v>63</v>
      </c>
      <c r="B50" s="26">
        <v>-3327.79</v>
      </c>
      <c r="C50" s="26">
        <v>-2326.6800000000003</v>
      </c>
      <c r="D50" s="26">
        <v>-2966.2</v>
      </c>
      <c r="E50" s="26">
        <v>-2056.95</v>
      </c>
      <c r="F50" s="26">
        <v>-3130.7200000000003</v>
      </c>
      <c r="G50" s="26">
        <v>-39.03</v>
      </c>
      <c r="H50" s="26">
        <v>-1872.79</v>
      </c>
      <c r="I50" s="26">
        <v>-24.74</v>
      </c>
      <c r="J50" s="26">
        <v>-4334.09</v>
      </c>
      <c r="K50" s="26">
        <v>0</v>
      </c>
      <c r="L50" s="26">
        <v>-2259.99</v>
      </c>
      <c r="M50" s="26">
        <v>-728.1</v>
      </c>
      <c r="N50" s="42">
        <f t="shared" si="13"/>
        <v>-23067.079999999994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6" t="s">
        <v>64</v>
      </c>
      <c r="B51" s="26">
        <v>0</v>
      </c>
      <c r="C51" s="26">
        <v>0</v>
      </c>
      <c r="D51" s="26">
        <v>-1348</v>
      </c>
      <c r="E51" s="26">
        <v>0</v>
      </c>
      <c r="F51" s="26">
        <v>0</v>
      </c>
      <c r="G51" s="26">
        <v>-674</v>
      </c>
      <c r="H51" s="26">
        <v>0</v>
      </c>
      <c r="I51" s="26">
        <v>0</v>
      </c>
      <c r="J51" s="26">
        <v>0</v>
      </c>
      <c r="K51" s="26">
        <v>0</v>
      </c>
      <c r="L51" s="26">
        <v>-1348</v>
      </c>
      <c r="M51" s="26">
        <v>0</v>
      </c>
      <c r="N51" s="26">
        <f t="shared" si="13"/>
        <v>-3370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9" t="s">
        <v>65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9" t="s">
        <v>66</v>
      </c>
      <c r="B53" s="26">
        <v>-6501.320000000001</v>
      </c>
      <c r="C53" s="26">
        <v>-3715.0400000000013</v>
      </c>
      <c r="D53" s="26">
        <v>-3051.6400000000012</v>
      </c>
      <c r="E53" s="26">
        <v>-1326.7999999999993</v>
      </c>
      <c r="F53" s="26">
        <v>-663.3999999999996</v>
      </c>
      <c r="G53" s="26">
        <v>-1724.840000000001</v>
      </c>
      <c r="H53" s="26">
        <v>0</v>
      </c>
      <c r="I53" s="26">
        <v>-3184.319999999998</v>
      </c>
      <c r="J53" s="26">
        <v>-6368.639999999996</v>
      </c>
      <c r="K53" s="26">
        <v>-3051.6400000000012</v>
      </c>
      <c r="L53" s="26">
        <v>-2653.5999999999985</v>
      </c>
      <c r="M53" s="26">
        <v>-1326.7999999999993</v>
      </c>
      <c r="N53" s="26">
        <f t="shared" si="13"/>
        <v>-33568.03999999999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9" t="s">
        <v>96</v>
      </c>
      <c r="B54" s="68">
        <v>0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-104666.84</v>
      </c>
      <c r="K54" s="68">
        <v>0</v>
      </c>
      <c r="L54" s="68">
        <v>0</v>
      </c>
      <c r="M54" s="68">
        <v>0</v>
      </c>
      <c r="N54" s="26">
        <f t="shared" si="13"/>
        <v>-104666.84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20" t="s">
        <v>99</v>
      </c>
      <c r="B55" s="26">
        <v>3646352.15</v>
      </c>
      <c r="C55" s="26">
        <v>2685151.3</v>
      </c>
      <c r="D55" s="26">
        <v>2406326.97</v>
      </c>
      <c r="E55" s="26">
        <v>647483.86</v>
      </c>
      <c r="F55" s="26">
        <v>2968934.78</v>
      </c>
      <c r="G55" s="26">
        <v>3084985.7599999993</v>
      </c>
      <c r="H55" s="26">
        <v>3692546.03</v>
      </c>
      <c r="I55" s="26">
        <v>2883322.8499999996</v>
      </c>
      <c r="J55" s="26">
        <v>2332447.9400000004</v>
      </c>
      <c r="K55" s="26">
        <v>2755602.9099999997</v>
      </c>
      <c r="L55" s="26">
        <v>1280914.75</v>
      </c>
      <c r="M55" s="26">
        <v>716645.6599999999</v>
      </c>
      <c r="N55" s="26">
        <f t="shared" si="13"/>
        <v>29100714.959999997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20" t="s">
        <v>100</v>
      </c>
      <c r="B56" s="26">
        <v>0</v>
      </c>
      <c r="C56" s="26">
        <v>0</v>
      </c>
      <c r="D56" s="26">
        <v>18441.34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f t="shared" si="13"/>
        <v>18441.34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23"/>
    </row>
    <row r="58" spans="1:25" ht="15.75">
      <c r="A58" s="22" t="s">
        <v>67</v>
      </c>
      <c r="B58" s="45">
        <f aca="true" t="shared" si="17" ref="B58:M58">+B36+B42</f>
        <v>26243005.80670496</v>
      </c>
      <c r="C58" s="45">
        <f t="shared" si="17"/>
        <v>17691621.4632</v>
      </c>
      <c r="D58" s="45">
        <f t="shared" si="17"/>
        <v>18195711.958576895</v>
      </c>
      <c r="E58" s="45">
        <f t="shared" si="17"/>
        <v>4353339.971860001</v>
      </c>
      <c r="F58" s="45">
        <f t="shared" si="17"/>
        <v>17390618.9333236</v>
      </c>
      <c r="G58" s="45">
        <f t="shared" si="17"/>
        <v>21278148.2416</v>
      </c>
      <c r="H58" s="45">
        <f t="shared" si="17"/>
        <v>22445408.2957</v>
      </c>
      <c r="I58" s="45">
        <f t="shared" si="17"/>
        <v>21138597.772720203</v>
      </c>
      <c r="J58" s="45">
        <f t="shared" si="17"/>
        <v>16329555.3246607</v>
      </c>
      <c r="K58" s="45">
        <f t="shared" si="17"/>
        <v>19894540.405605607</v>
      </c>
      <c r="L58" s="45">
        <f t="shared" si="17"/>
        <v>9079793.578391189</v>
      </c>
      <c r="M58" s="45">
        <f t="shared" si="17"/>
        <v>5168178.26541824</v>
      </c>
      <c r="N58" s="45">
        <f>SUM(B58:M58)</f>
        <v>199208520.01776138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6" ht="15" customHeight="1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1"/>
      <c r="P60" s="69"/>
    </row>
    <row r="61" spans="1:14" ht="18.75" customHeight="1">
      <c r="A61" s="22" t="s">
        <v>68</v>
      </c>
      <c r="B61" s="52">
        <f>SUM(B62:B75)</f>
        <v>26243005.869999997</v>
      </c>
      <c r="C61" s="52">
        <f aca="true" t="shared" si="18" ref="C61:M61">SUM(C62:C75)</f>
        <v>17691621.52</v>
      </c>
      <c r="D61" s="52">
        <f t="shared" si="18"/>
        <v>18195711.96</v>
      </c>
      <c r="E61" s="52">
        <f t="shared" si="18"/>
        <v>4353339.980000001</v>
      </c>
      <c r="F61" s="52">
        <f t="shared" si="18"/>
        <v>17390618.989999995</v>
      </c>
      <c r="G61" s="52">
        <f t="shared" si="18"/>
        <v>21278148.270000007</v>
      </c>
      <c r="H61" s="52">
        <f t="shared" si="18"/>
        <v>22445408.320000004</v>
      </c>
      <c r="I61" s="52">
        <f t="shared" si="18"/>
        <v>21138597.820000004</v>
      </c>
      <c r="J61" s="52">
        <f t="shared" si="18"/>
        <v>16329555.310000002</v>
      </c>
      <c r="K61" s="52">
        <f t="shared" si="18"/>
        <v>19894540.430000003</v>
      </c>
      <c r="L61" s="52">
        <f t="shared" si="18"/>
        <v>9079793.590000002</v>
      </c>
      <c r="M61" s="52">
        <f t="shared" si="18"/>
        <v>5168178.2700000005</v>
      </c>
      <c r="N61" s="45">
        <f>SUM(N62:N75)</f>
        <v>199208520.33000004</v>
      </c>
    </row>
    <row r="62" spans="1:15" ht="18.75" customHeight="1">
      <c r="A62" s="20" t="s">
        <v>69</v>
      </c>
      <c r="B62" s="26">
        <v>5062888.299999999</v>
      </c>
      <c r="C62" s="26">
        <v>5041716.710000001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45">
        <f>SUM(B62:M62)</f>
        <v>10104605.01</v>
      </c>
      <c r="O62"/>
    </row>
    <row r="63" spans="1:15" ht="18.75" customHeight="1">
      <c r="A63" s="20" t="s">
        <v>70</v>
      </c>
      <c r="B63" s="26">
        <v>21180117.57</v>
      </c>
      <c r="C63" s="26">
        <v>12649904.809999999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45">
        <f aca="true" t="shared" si="19" ref="N63:N74">SUM(B63:M63)</f>
        <v>33830022.379999995</v>
      </c>
      <c r="O63"/>
    </row>
    <row r="64" spans="1:16" ht="18.75" customHeight="1">
      <c r="A64" s="20" t="s">
        <v>71</v>
      </c>
      <c r="B64" s="26">
        <v>0</v>
      </c>
      <c r="C64" s="26">
        <v>0</v>
      </c>
      <c r="D64" s="26">
        <v>18195711.96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40">
        <f t="shared" si="19"/>
        <v>18195711.96</v>
      </c>
      <c r="P64"/>
    </row>
    <row r="65" spans="1:17" ht="18.75" customHeight="1">
      <c r="A65" s="20" t="s">
        <v>72</v>
      </c>
      <c r="B65" s="26">
        <v>0</v>
      </c>
      <c r="C65" s="26">
        <v>0</v>
      </c>
      <c r="D65" s="26">
        <v>0</v>
      </c>
      <c r="E65" s="26">
        <v>4353339.980000001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45">
        <f t="shared" si="19"/>
        <v>4353339.980000001</v>
      </c>
      <c r="Q65"/>
    </row>
    <row r="66" spans="1:18" ht="18.75" customHeight="1">
      <c r="A66" s="20" t="s">
        <v>73</v>
      </c>
      <c r="B66" s="26">
        <v>0</v>
      </c>
      <c r="C66" s="26">
        <v>0</v>
      </c>
      <c r="D66" s="26">
        <v>0</v>
      </c>
      <c r="E66" s="26">
        <v>0</v>
      </c>
      <c r="F66" s="26">
        <v>17390618.989999995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40">
        <f t="shared" si="19"/>
        <v>17390618.989999995</v>
      </c>
      <c r="R66"/>
    </row>
    <row r="67" spans="1:19" ht="18.75" customHeight="1">
      <c r="A67" s="20" t="s">
        <v>74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21278148.270000007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45">
        <f t="shared" si="19"/>
        <v>21278148.270000007</v>
      </c>
      <c r="S67"/>
    </row>
    <row r="68" spans="1:20" ht="18.75" customHeight="1">
      <c r="A68" s="20" t="s">
        <v>75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17321367.17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45">
        <f t="shared" si="19"/>
        <v>17321367.17</v>
      </c>
      <c r="T68"/>
    </row>
    <row r="69" spans="1:20" ht="18.75" customHeight="1">
      <c r="A69" s="20" t="s">
        <v>76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5124041.150000001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45">
        <f t="shared" si="19"/>
        <v>5124041.150000001</v>
      </c>
      <c r="T69"/>
    </row>
    <row r="70" spans="1:21" ht="18.75" customHeight="1">
      <c r="A70" s="20" t="s">
        <v>77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21138597.820000004</v>
      </c>
      <c r="J70" s="26">
        <v>0</v>
      </c>
      <c r="K70" s="26">
        <v>0</v>
      </c>
      <c r="L70" s="26">
        <v>0</v>
      </c>
      <c r="M70" s="26">
        <v>0</v>
      </c>
      <c r="N70" s="40">
        <f t="shared" si="19"/>
        <v>21138597.820000004</v>
      </c>
      <c r="U70"/>
    </row>
    <row r="71" spans="1:22" ht="18.75" customHeight="1">
      <c r="A71" s="20" t="s">
        <v>78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16329555.310000002</v>
      </c>
      <c r="K71" s="26">
        <v>0</v>
      </c>
      <c r="L71" s="26">
        <v>0</v>
      </c>
      <c r="M71" s="26">
        <v>0</v>
      </c>
      <c r="N71" s="45">
        <f t="shared" si="19"/>
        <v>16329555.310000002</v>
      </c>
      <c r="V71"/>
    </row>
    <row r="72" spans="1:23" ht="18.75" customHeight="1">
      <c r="A72" s="20" t="s">
        <v>79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19894540.430000003</v>
      </c>
      <c r="L72" s="26">
        <v>0</v>
      </c>
      <c r="M72" s="26">
        <v>0</v>
      </c>
      <c r="N72" s="40">
        <f t="shared" si="19"/>
        <v>19894540.430000003</v>
      </c>
      <c r="W72"/>
    </row>
    <row r="73" spans="1:24" ht="18.75" customHeight="1">
      <c r="A73" s="20" t="s">
        <v>80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9079793.590000002</v>
      </c>
      <c r="M73" s="26">
        <v>0</v>
      </c>
      <c r="N73" s="45">
        <f t="shared" si="19"/>
        <v>9079793.590000002</v>
      </c>
      <c r="X73"/>
    </row>
    <row r="74" spans="1:25" ht="18.75" customHeight="1">
      <c r="A74" s="20" t="s">
        <v>81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5168178.2700000005</v>
      </c>
      <c r="N74" s="40">
        <f t="shared" si="19"/>
        <v>5168178.2700000005</v>
      </c>
      <c r="Y74"/>
    </row>
    <row r="75" spans="1:25" ht="18.75" customHeight="1">
      <c r="A75" s="46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</row>
    <row r="77" spans="1:14" ht="15" customHeight="1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</row>
    <row r="78" spans="1:14" ht="18.75" customHeight="1">
      <c r="A78" s="22" t="s">
        <v>98</v>
      </c>
      <c r="B78" s="53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45"/>
    </row>
    <row r="79" spans="1:15" ht="18.75" customHeight="1">
      <c r="A79" s="20" t="s">
        <v>82</v>
      </c>
      <c r="B79" s="60">
        <f>4868383.94/2206352</f>
        <v>2.206530934320544</v>
      </c>
      <c r="C79" s="60">
        <f>5045621.17/2318067</f>
        <v>2.1766502736978697</v>
      </c>
      <c r="D79" s="60">
        <v>0</v>
      </c>
      <c r="E79" s="60">
        <v>0</v>
      </c>
      <c r="F79" s="53">
        <v>0</v>
      </c>
      <c r="G79" s="53">
        <v>0</v>
      </c>
      <c r="H79" s="60">
        <v>0</v>
      </c>
      <c r="I79" s="60">
        <v>0</v>
      </c>
      <c r="J79" s="60">
        <v>0</v>
      </c>
      <c r="K79" s="53">
        <v>0</v>
      </c>
      <c r="L79" s="60">
        <v>0</v>
      </c>
      <c r="M79" s="60">
        <v>0</v>
      </c>
      <c r="N79" s="45"/>
      <c r="O79"/>
    </row>
    <row r="80" spans="1:15" ht="18.75" customHeight="1">
      <c r="A80" s="20" t="s">
        <v>83</v>
      </c>
      <c r="B80" s="60">
        <f>20180994.74/10500224</f>
        <v>1.921958497266344</v>
      </c>
      <c r="C80" s="60">
        <f>12268899.57/6768693</f>
        <v>1.8125950711607102</v>
      </c>
      <c r="D80" s="60">
        <v>0</v>
      </c>
      <c r="E80" s="60">
        <v>0</v>
      </c>
      <c r="F80" s="53">
        <v>0</v>
      </c>
      <c r="G80" s="53">
        <v>0</v>
      </c>
      <c r="H80" s="60">
        <v>0</v>
      </c>
      <c r="I80" s="60">
        <v>0</v>
      </c>
      <c r="J80" s="60">
        <v>0</v>
      </c>
      <c r="K80" s="53">
        <v>0</v>
      </c>
      <c r="L80" s="60">
        <v>0</v>
      </c>
      <c r="M80" s="60">
        <v>0</v>
      </c>
      <c r="N80" s="45"/>
      <c r="O80"/>
    </row>
    <row r="81" spans="1:16" ht="18.75" customHeight="1">
      <c r="A81" s="20" t="s">
        <v>84</v>
      </c>
      <c r="B81" s="60">
        <v>0</v>
      </c>
      <c r="C81" s="60">
        <v>0</v>
      </c>
      <c r="D81" s="61">
        <f>(D$37+D$38+D$39)/D$7</f>
        <v>1.763407623785518</v>
      </c>
      <c r="E81" s="60">
        <v>0</v>
      </c>
      <c r="F81" s="53">
        <v>0</v>
      </c>
      <c r="G81" s="53">
        <v>0</v>
      </c>
      <c r="H81" s="60">
        <v>0</v>
      </c>
      <c r="I81" s="60">
        <v>0</v>
      </c>
      <c r="J81" s="60">
        <v>0</v>
      </c>
      <c r="K81" s="53">
        <v>0</v>
      </c>
      <c r="L81" s="60">
        <v>0</v>
      </c>
      <c r="M81" s="60">
        <v>0</v>
      </c>
      <c r="N81" s="40"/>
      <c r="P81"/>
    </row>
    <row r="82" spans="1:17" ht="18.75" customHeight="1">
      <c r="A82" s="20" t="s">
        <v>85</v>
      </c>
      <c r="B82" s="60">
        <v>0</v>
      </c>
      <c r="C82" s="60">
        <v>0</v>
      </c>
      <c r="D82" s="60">
        <v>0</v>
      </c>
      <c r="E82" s="61">
        <f>(E$37+E$38+E$39)/E$7</f>
        <v>2.451705590097634</v>
      </c>
      <c r="F82" s="53">
        <v>0</v>
      </c>
      <c r="G82" s="53">
        <v>0</v>
      </c>
      <c r="H82" s="60">
        <v>0</v>
      </c>
      <c r="I82" s="60">
        <v>0</v>
      </c>
      <c r="J82" s="60">
        <v>0</v>
      </c>
      <c r="K82" s="53">
        <v>0</v>
      </c>
      <c r="L82" s="60">
        <v>0</v>
      </c>
      <c r="M82" s="60">
        <v>0</v>
      </c>
      <c r="N82" s="45"/>
      <c r="Q82"/>
    </row>
    <row r="83" spans="1:18" ht="18.75" customHeight="1">
      <c r="A83" s="20" t="s">
        <v>86</v>
      </c>
      <c r="B83" s="60">
        <v>0</v>
      </c>
      <c r="C83" s="60">
        <v>0</v>
      </c>
      <c r="D83" s="60">
        <v>0</v>
      </c>
      <c r="E83" s="60">
        <v>0</v>
      </c>
      <c r="F83" s="60">
        <f>(F$37+F$38+F$39)/F$7</f>
        <v>2.060908465876784</v>
      </c>
      <c r="G83" s="53">
        <v>0</v>
      </c>
      <c r="H83" s="60">
        <v>0</v>
      </c>
      <c r="I83" s="60">
        <v>0</v>
      </c>
      <c r="J83" s="60">
        <v>0</v>
      </c>
      <c r="K83" s="53">
        <v>0</v>
      </c>
      <c r="L83" s="60">
        <v>0</v>
      </c>
      <c r="M83" s="60">
        <v>0</v>
      </c>
      <c r="N83" s="40"/>
      <c r="R83"/>
    </row>
    <row r="84" spans="1:19" ht="18.75" customHeight="1">
      <c r="A84" s="20" t="s">
        <v>87</v>
      </c>
      <c r="B84" s="60">
        <v>0</v>
      </c>
      <c r="C84" s="60">
        <v>0</v>
      </c>
      <c r="D84" s="60">
        <v>0</v>
      </c>
      <c r="E84" s="60">
        <v>0</v>
      </c>
      <c r="F84" s="53">
        <v>0</v>
      </c>
      <c r="G84" s="60">
        <f>(G$37+G$38+G$39)/G$7</f>
        <v>1.632094598816476</v>
      </c>
      <c r="H84" s="60">
        <v>0</v>
      </c>
      <c r="I84" s="60">
        <v>0</v>
      </c>
      <c r="J84" s="60">
        <v>0</v>
      </c>
      <c r="K84" s="53">
        <v>0</v>
      </c>
      <c r="L84" s="60">
        <v>0</v>
      </c>
      <c r="M84" s="60">
        <v>0</v>
      </c>
      <c r="N84" s="45"/>
      <c r="S84"/>
    </row>
    <row r="85" spans="1:20" ht="18.75" customHeight="1">
      <c r="A85" s="20" t="s">
        <v>88</v>
      </c>
      <c r="B85" s="60">
        <v>0</v>
      </c>
      <c r="C85" s="60">
        <v>0</v>
      </c>
      <c r="D85" s="60">
        <v>0</v>
      </c>
      <c r="E85" s="60">
        <v>0</v>
      </c>
      <c r="F85" s="53">
        <v>0</v>
      </c>
      <c r="G85" s="53">
        <v>0</v>
      </c>
      <c r="H85" s="60">
        <f>16501743.68/8575363</f>
        <v>1.9243201343196783</v>
      </c>
      <c r="I85" s="60">
        <v>0</v>
      </c>
      <c r="J85" s="60">
        <v>0</v>
      </c>
      <c r="K85" s="53">
        <v>0</v>
      </c>
      <c r="L85" s="60">
        <v>0</v>
      </c>
      <c r="M85" s="60">
        <v>0</v>
      </c>
      <c r="N85" s="45"/>
      <c r="T85"/>
    </row>
    <row r="86" spans="1:20" ht="18.75" customHeight="1">
      <c r="A86" s="20" t="s">
        <v>89</v>
      </c>
      <c r="B86" s="60">
        <v>0</v>
      </c>
      <c r="C86" s="60">
        <v>0</v>
      </c>
      <c r="D86" s="60">
        <v>0</v>
      </c>
      <c r="E86" s="60">
        <v>0</v>
      </c>
      <c r="F86" s="53">
        <v>0</v>
      </c>
      <c r="G86" s="53">
        <v>0</v>
      </c>
      <c r="H86" s="60">
        <f>5217748.1/2777390</f>
        <v>1.878651575759976</v>
      </c>
      <c r="I86" s="60">
        <v>0</v>
      </c>
      <c r="J86" s="60">
        <v>0</v>
      </c>
      <c r="K86" s="53">
        <v>0</v>
      </c>
      <c r="L86" s="60">
        <v>0</v>
      </c>
      <c r="M86" s="60">
        <v>0</v>
      </c>
      <c r="N86" s="45"/>
      <c r="T86"/>
    </row>
    <row r="87" spans="1:21" ht="18.75" customHeight="1">
      <c r="A87" s="20" t="s">
        <v>90</v>
      </c>
      <c r="B87" s="60">
        <v>0</v>
      </c>
      <c r="C87" s="60">
        <v>0</v>
      </c>
      <c r="D87" s="60">
        <v>0</v>
      </c>
      <c r="E87" s="60">
        <v>0</v>
      </c>
      <c r="F87" s="53">
        <v>0</v>
      </c>
      <c r="G87" s="53">
        <v>0</v>
      </c>
      <c r="H87" s="60">
        <v>0</v>
      </c>
      <c r="I87" s="60">
        <f>(I$37+I$38+I$39)/I$7</f>
        <v>1.8652206237671194</v>
      </c>
      <c r="J87" s="60">
        <v>0</v>
      </c>
      <c r="K87" s="53">
        <v>0</v>
      </c>
      <c r="L87" s="60">
        <v>0</v>
      </c>
      <c r="M87" s="60">
        <v>0</v>
      </c>
      <c r="N87" s="40"/>
      <c r="U87"/>
    </row>
    <row r="88" spans="1:22" ht="18.75" customHeight="1">
      <c r="A88" s="20" t="s">
        <v>91</v>
      </c>
      <c r="B88" s="60">
        <v>0</v>
      </c>
      <c r="C88" s="60">
        <v>0</v>
      </c>
      <c r="D88" s="60">
        <v>0</v>
      </c>
      <c r="E88" s="60">
        <v>0</v>
      </c>
      <c r="F88" s="53">
        <v>0</v>
      </c>
      <c r="G88" s="53">
        <v>0</v>
      </c>
      <c r="H88" s="60">
        <v>0</v>
      </c>
      <c r="I88" s="60">
        <v>0</v>
      </c>
      <c r="J88" s="60">
        <f>(J$37+J$38+J$39)/J$7</f>
        <v>2.1006364631628527</v>
      </c>
      <c r="K88" s="53">
        <v>0</v>
      </c>
      <c r="L88" s="60">
        <v>0</v>
      </c>
      <c r="M88" s="60">
        <v>0</v>
      </c>
      <c r="N88" s="45"/>
      <c r="V88"/>
    </row>
    <row r="89" spans="1:23" ht="18.75" customHeight="1">
      <c r="A89" s="20" t="s">
        <v>92</v>
      </c>
      <c r="B89" s="60">
        <v>0</v>
      </c>
      <c r="C89" s="60">
        <v>0</v>
      </c>
      <c r="D89" s="60">
        <v>0</v>
      </c>
      <c r="E89" s="60">
        <v>0</v>
      </c>
      <c r="F89" s="53">
        <v>0</v>
      </c>
      <c r="G89" s="53">
        <v>0</v>
      </c>
      <c r="H89" s="60">
        <v>0</v>
      </c>
      <c r="I89" s="60">
        <v>0</v>
      </c>
      <c r="J89" s="60">
        <v>0</v>
      </c>
      <c r="K89" s="61">
        <f>(K$37+K$38+K$39)/K$7</f>
        <v>2.009136984684557</v>
      </c>
      <c r="L89" s="60">
        <v>0</v>
      </c>
      <c r="M89" s="60">
        <v>0</v>
      </c>
      <c r="N89" s="40"/>
      <c r="W89"/>
    </row>
    <row r="90" spans="1:24" ht="18.75" customHeight="1">
      <c r="A90" s="20" t="s">
        <v>93</v>
      </c>
      <c r="B90" s="60">
        <v>0</v>
      </c>
      <c r="C90" s="60">
        <v>0</v>
      </c>
      <c r="D90" s="60">
        <v>0</v>
      </c>
      <c r="E90" s="60">
        <v>0</v>
      </c>
      <c r="F90" s="53">
        <v>0</v>
      </c>
      <c r="G90" s="53">
        <v>0</v>
      </c>
      <c r="H90" s="60">
        <v>0</v>
      </c>
      <c r="I90" s="60">
        <v>0</v>
      </c>
      <c r="J90" s="60">
        <v>0</v>
      </c>
      <c r="K90" s="60">
        <v>0</v>
      </c>
      <c r="L90" s="60">
        <f>(L$37+L$38+L$39)/L$7</f>
        <v>2.3861386001994114</v>
      </c>
      <c r="M90" s="60">
        <v>0</v>
      </c>
      <c r="N90" s="62"/>
      <c r="X90"/>
    </row>
    <row r="91" spans="1:25" ht="18.75" customHeight="1">
      <c r="A91" s="46" t="s">
        <v>94</v>
      </c>
      <c r="B91" s="63">
        <v>0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4">
        <f>(M$37+M$38+M$39)/M$7</f>
        <v>2.3376333084651444</v>
      </c>
      <c r="N91" s="65"/>
      <c r="Y91"/>
    </row>
    <row r="92" spans="1:13" ht="149.25" customHeight="1">
      <c r="A92" s="70" t="s">
        <v>103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ht="18" customHeight="1"/>
  </sheetData>
  <sheetProtection/>
  <mergeCells count="7">
    <mergeCell ref="A92:M92"/>
    <mergeCell ref="A1:N1"/>
    <mergeCell ref="A2:N2"/>
    <mergeCell ref="A4:A6"/>
    <mergeCell ref="B4:M4"/>
    <mergeCell ref="N4:N6"/>
    <mergeCell ref="A76:N7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2016-08-09T14:39:57Z</dcterms:created>
  <dcterms:modified xsi:type="dcterms:W3CDTF">2016-08-09T19:11:48Z</dcterms:modified>
  <cp:category/>
  <cp:version/>
  <cp:contentType/>
  <cp:contentStatus/>
</cp:coreProperties>
</file>