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<sst xmlns="http://schemas.openxmlformats.org/spreadsheetml/2006/main" count="105" uniqueCount="103">
  <si>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</si>
  <si>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</si>
  <si>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</si>
  <si>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</si>
  <si>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</si>
  <si>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</si>
  <si>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</si>
  <si>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</si>
  <si>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</si>
  <si>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</si>
  <si>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</si>
  <si>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</si>
  <si>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</si>
  <si>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</si>
  <si>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</si>
  <si>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</si>
  <si>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</si>
  <si>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</si>
  <si>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</si>
  <si>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</si>
  <si>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</si>
  <si>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</si>
  <si>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</si>
  <si>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</si>
  <si>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</si>
  <si>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</si>
  <si>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</si>
  <si>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</si>
  <si>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</si>
  <si>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</si>
  <si>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</si>
  <si>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</si>
  <si>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</si>
  <si>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</si>
  <si>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</si>
  <si>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</si>
  <si>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</si>
  <si>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</si>
  <si>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</si>
  <si>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</si>
  <si>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</si>
  <si>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</si>
  <si>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</si>
  <si>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</si>
  <si>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</si>
  <si>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</si>
  <si>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</si>
  <si>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</si>
  <si>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OPERAÇÃO 27/03/16 - VENCIMENTO 01/04/16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</si>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</sst>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ht="21">
      <c r="A1" s="69" t="s">
        <v>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43</v>
      </c>
      <c r="C5" s="4" t="s">
        <v>43</v>
      </c>
      <c r="D5" s="4" t="s">
        <v>35</v>
      </c>
      <c r="E5" s="4" t="s">
        <v>46</v>
      </c>
      <c r="F5" s="4" t="s">
        <v>37</v>
      </c>
      <c r="G5" s="4" t="s">
        <v>45</v>
      </c>
      <c r="H5" s="4" t="s">
        <v>38</v>
      </c>
      <c r="I5" s="4" t="s">
        <v>39</v>
      </c>
      <c r="J5" s="4" t="s">
        <v>40</v>
      </c>
      <c r="K5" s="4" t="s">
        <v>39</v>
      </c>
      <c r="L5" s="4" t="s">
        <v>41</v>
      </c>
      <c r="M5" s="4" t="s">
        <v>42</v>
      </c>
      <c r="N5" s="71"/>
    </row>
    <row r="6" spans="1:14" ht="20.25" customHeight="1">
      <c r="A6" s="71"/>
      <c r="B6" s="3" t="s">
        <v>23</v>
      </c>
      <c r="C6" s="3" t="s">
        <v>24</v>
      </c>
      <c r="D6" s="3" t="s">
        <v>25</v>
      </c>
      <c r="E6" s="3" t="s">
        <v>26</v>
      </c>
      <c r="F6" s="3" t="s">
        <v>27</v>
      </c>
      <c r="G6" s="3" t="s">
        <v>28</v>
      </c>
      <c r="H6" s="3" t="s">
        <v>34</v>
      </c>
      <c r="I6" s="3" t="s">
        <v>29</v>
      </c>
      <c r="J6" s="3" t="s">
        <v>31</v>
      </c>
      <c r="K6" s="3" t="s">
        <v>30</v>
      </c>
      <c r="L6" s="3" t="s">
        <v>32</v>
      </c>
      <c r="M6" s="3" t="s">
        <v>33</v>
      </c>
      <c r="N6" s="71"/>
    </row>
    <row r="7" spans="1:25" ht="18.75" customHeight="1">
      <c r="A7" s="9" t="s">
        <v>3</v>
      </c>
      <c r="B7" s="10">
        <f>B8+B20+B24</f>
        <v>215513</v>
      </c>
      <c r="C7" s="10">
        <f>C8+C20+C24</f>
        <v>140710</v>
      </c>
      <c r="D7" s="10">
        <f>D8+D20+D24</f>
        <v>169616</v>
      </c>
      <c r="E7" s="10">
        <f>E8+E20+E24</f>
        <v>24794</v>
      </c>
      <c r="F7" s="10">
        <f aca="true" t="shared" si="0" ref="F7:M7">F8+F20+F24</f>
        <v>129965</v>
      </c>
      <c r="G7" s="10">
        <f t="shared" si="0"/>
        <v>194226</v>
      </c>
      <c r="H7" s="10">
        <f t="shared" si="0"/>
        <v>181417</v>
      </c>
      <c r="I7" s="10">
        <f t="shared" si="0"/>
        <v>195271</v>
      </c>
      <c r="J7" s="10">
        <f t="shared" si="0"/>
        <v>142958</v>
      </c>
      <c r="K7" s="10">
        <f t="shared" si="0"/>
        <v>189892</v>
      </c>
      <c r="L7" s="10">
        <f t="shared" si="0"/>
        <v>60628</v>
      </c>
      <c r="M7" s="10">
        <f t="shared" si="0"/>
        <v>29567</v>
      </c>
      <c r="N7" s="10">
        <f>+N8+N20+N24</f>
        <v>1674557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22</v>
      </c>
      <c r="B8" s="12">
        <f>+B9+B12+B16</f>
        <v>123438</v>
      </c>
      <c r="C8" s="12">
        <f>+C9+C12+C16</f>
        <v>83538</v>
      </c>
      <c r="D8" s="12">
        <f>+D9+D12+D16</f>
        <v>101194</v>
      </c>
      <c r="E8" s="12">
        <f>+E9+E12+E16</f>
        <v>14319</v>
      </c>
      <c r="F8" s="12">
        <f aca="true" t="shared" si="1" ref="F8:M8">+F9+F12+F16</f>
        <v>76291</v>
      </c>
      <c r="G8" s="12">
        <f t="shared" si="1"/>
        <v>117912</v>
      </c>
      <c r="H8" s="12">
        <f t="shared" si="1"/>
        <v>109202</v>
      </c>
      <c r="I8" s="12">
        <f t="shared" si="1"/>
        <v>114215</v>
      </c>
      <c r="J8" s="12">
        <f t="shared" si="1"/>
        <v>85126</v>
      </c>
      <c r="K8" s="12">
        <f t="shared" si="1"/>
        <v>108943</v>
      </c>
      <c r="L8" s="12">
        <f t="shared" si="1"/>
        <v>36867</v>
      </c>
      <c r="M8" s="12">
        <f t="shared" si="1"/>
        <v>18802</v>
      </c>
      <c r="N8" s="12">
        <f>SUM(B8:M8)</f>
        <v>989847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16419</v>
      </c>
      <c r="C9" s="14">
        <v>15329</v>
      </c>
      <c r="D9" s="14">
        <v>13009</v>
      </c>
      <c r="E9" s="14">
        <v>1712</v>
      </c>
      <c r="F9" s="14">
        <v>9959</v>
      </c>
      <c r="G9" s="14">
        <v>17672</v>
      </c>
      <c r="H9" s="14">
        <v>19526</v>
      </c>
      <c r="I9" s="14">
        <v>11201</v>
      </c>
      <c r="J9" s="14">
        <v>14174</v>
      </c>
      <c r="K9" s="14">
        <v>12543</v>
      </c>
      <c r="L9" s="14">
        <v>5890</v>
      </c>
      <c r="M9" s="14">
        <v>3111</v>
      </c>
      <c r="N9" s="12">
        <f aca="true" t="shared" si="2" ref="N9:N19">SUM(B9:M9)</f>
        <v>140545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16419</v>
      </c>
      <c r="C10" s="14">
        <f>+C9-C11</f>
        <v>15329</v>
      </c>
      <c r="D10" s="14">
        <f>+D9-D11</f>
        <v>13009</v>
      </c>
      <c r="E10" s="14">
        <f>+E9-E11</f>
        <v>1712</v>
      </c>
      <c r="F10" s="14">
        <f aca="true" t="shared" si="3" ref="F10:M10">+F9-F11</f>
        <v>9959</v>
      </c>
      <c r="G10" s="14">
        <f t="shared" si="3"/>
        <v>17672</v>
      </c>
      <c r="H10" s="14">
        <f t="shared" si="3"/>
        <v>19526</v>
      </c>
      <c r="I10" s="14">
        <f t="shared" si="3"/>
        <v>11201</v>
      </c>
      <c r="J10" s="14">
        <f t="shared" si="3"/>
        <v>14174</v>
      </c>
      <c r="K10" s="14">
        <f t="shared" si="3"/>
        <v>12543</v>
      </c>
      <c r="L10" s="14">
        <f t="shared" si="3"/>
        <v>5890</v>
      </c>
      <c r="M10" s="14">
        <f t="shared" si="3"/>
        <v>3111</v>
      </c>
      <c r="N10" s="12">
        <f t="shared" si="2"/>
        <v>140545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17</v>
      </c>
      <c r="B12" s="14">
        <f>B13+B14+B15</f>
        <v>72834</v>
      </c>
      <c r="C12" s="14">
        <f>C13+C14+C15</f>
        <v>48183</v>
      </c>
      <c r="D12" s="14">
        <f>D13+D14+D15</f>
        <v>65886</v>
      </c>
      <c r="E12" s="14">
        <f>E13+E14+E15</f>
        <v>9327</v>
      </c>
      <c r="F12" s="14">
        <f aca="true" t="shared" si="4" ref="F12:M12">F13+F14+F15</f>
        <v>47349</v>
      </c>
      <c r="G12" s="14">
        <f t="shared" si="4"/>
        <v>73255</v>
      </c>
      <c r="H12" s="14">
        <f t="shared" si="4"/>
        <v>66930</v>
      </c>
      <c r="I12" s="14">
        <f t="shared" si="4"/>
        <v>75964</v>
      </c>
      <c r="J12" s="14">
        <f t="shared" si="4"/>
        <v>52130</v>
      </c>
      <c r="K12" s="14">
        <f t="shared" si="4"/>
        <v>70935</v>
      </c>
      <c r="L12" s="14">
        <f t="shared" si="4"/>
        <v>24160</v>
      </c>
      <c r="M12" s="14">
        <f t="shared" si="4"/>
        <v>12804</v>
      </c>
      <c r="N12" s="12">
        <f t="shared" si="2"/>
        <v>619757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37017</v>
      </c>
      <c r="C13" s="14">
        <v>25899</v>
      </c>
      <c r="D13" s="14">
        <v>33674</v>
      </c>
      <c r="E13" s="14">
        <v>4726</v>
      </c>
      <c r="F13" s="14">
        <v>25354</v>
      </c>
      <c r="G13" s="14">
        <v>39325</v>
      </c>
      <c r="H13" s="14">
        <v>37277</v>
      </c>
      <c r="I13" s="14">
        <v>40210</v>
      </c>
      <c r="J13" s="14">
        <v>26006</v>
      </c>
      <c r="K13" s="14">
        <v>34874</v>
      </c>
      <c r="L13" s="14">
        <v>11450</v>
      </c>
      <c r="M13" s="14">
        <v>5939</v>
      </c>
      <c r="N13" s="12">
        <f t="shared" si="2"/>
        <v>321751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34809</v>
      </c>
      <c r="C14" s="14">
        <v>21288</v>
      </c>
      <c r="D14" s="14">
        <v>31395</v>
      </c>
      <c r="E14" s="14">
        <v>4412</v>
      </c>
      <c r="F14" s="14">
        <v>21141</v>
      </c>
      <c r="G14" s="14">
        <v>32301</v>
      </c>
      <c r="H14" s="14">
        <v>28448</v>
      </c>
      <c r="I14" s="14">
        <v>34915</v>
      </c>
      <c r="J14" s="14">
        <v>25343</v>
      </c>
      <c r="K14" s="14">
        <v>35217</v>
      </c>
      <c r="L14" s="14">
        <v>12375</v>
      </c>
      <c r="M14" s="14">
        <v>6718</v>
      </c>
      <c r="N14" s="12">
        <f t="shared" si="2"/>
        <v>288362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1008</v>
      </c>
      <c r="C15" s="14">
        <v>996</v>
      </c>
      <c r="D15" s="14">
        <v>817</v>
      </c>
      <c r="E15" s="14">
        <v>189</v>
      </c>
      <c r="F15" s="14">
        <v>854</v>
      </c>
      <c r="G15" s="14">
        <v>1629</v>
      </c>
      <c r="H15" s="14">
        <v>1205</v>
      </c>
      <c r="I15" s="14">
        <v>839</v>
      </c>
      <c r="J15" s="14">
        <v>781</v>
      </c>
      <c r="K15" s="14">
        <v>844</v>
      </c>
      <c r="L15" s="14">
        <v>335</v>
      </c>
      <c r="M15" s="14">
        <v>147</v>
      </c>
      <c r="N15" s="12">
        <f t="shared" si="2"/>
        <v>9644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21</v>
      </c>
      <c r="B16" s="14">
        <f>B17+B18+B19</f>
        <v>34185</v>
      </c>
      <c r="C16" s="14">
        <f>C17+C18+C19</f>
        <v>20026</v>
      </c>
      <c r="D16" s="14">
        <f>D17+D18+D19</f>
        <v>22299</v>
      </c>
      <c r="E16" s="14">
        <f>E17+E18+E19</f>
        <v>3280</v>
      </c>
      <c r="F16" s="14">
        <f aca="true" t="shared" si="5" ref="F16:M16">F17+F18+F19</f>
        <v>18983</v>
      </c>
      <c r="G16" s="14">
        <f t="shared" si="5"/>
        <v>26985</v>
      </c>
      <c r="H16" s="14">
        <f t="shared" si="5"/>
        <v>22746</v>
      </c>
      <c r="I16" s="14">
        <f t="shared" si="5"/>
        <v>27050</v>
      </c>
      <c r="J16" s="14">
        <f t="shared" si="5"/>
        <v>18822</v>
      </c>
      <c r="K16" s="14">
        <f t="shared" si="5"/>
        <v>25465</v>
      </c>
      <c r="L16" s="14">
        <f t="shared" si="5"/>
        <v>6817</v>
      </c>
      <c r="M16" s="14">
        <f t="shared" si="5"/>
        <v>2887</v>
      </c>
      <c r="N16" s="12">
        <f t="shared" si="2"/>
        <v>229545</v>
      </c>
    </row>
    <row r="17" spans="1:25" ht="18.75" customHeight="1">
      <c r="A17" s="15" t="s">
        <v>18</v>
      </c>
      <c r="B17" s="14">
        <v>6877</v>
      </c>
      <c r="C17" s="14">
        <v>4224</v>
      </c>
      <c r="D17" s="14">
        <v>4696</v>
      </c>
      <c r="E17" s="14">
        <v>681</v>
      </c>
      <c r="F17" s="14">
        <v>3934</v>
      </c>
      <c r="G17" s="14">
        <v>6026</v>
      </c>
      <c r="H17" s="14">
        <v>5249</v>
      </c>
      <c r="I17" s="14">
        <v>6214</v>
      </c>
      <c r="J17" s="14">
        <v>4327</v>
      </c>
      <c r="K17" s="14">
        <v>6278</v>
      </c>
      <c r="L17" s="14">
        <v>1582</v>
      </c>
      <c r="M17" s="14">
        <v>578</v>
      </c>
      <c r="N17" s="12">
        <f t="shared" si="2"/>
        <v>50666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19</v>
      </c>
      <c r="B18" s="14">
        <v>2451</v>
      </c>
      <c r="C18" s="14">
        <v>1177</v>
      </c>
      <c r="D18" s="14">
        <v>2507</v>
      </c>
      <c r="E18" s="14">
        <v>323</v>
      </c>
      <c r="F18" s="14">
        <v>1630</v>
      </c>
      <c r="G18" s="14">
        <v>2200</v>
      </c>
      <c r="H18" s="14">
        <v>1878</v>
      </c>
      <c r="I18" s="14">
        <v>2759</v>
      </c>
      <c r="J18" s="14">
        <v>1941</v>
      </c>
      <c r="K18" s="14">
        <v>3273</v>
      </c>
      <c r="L18" s="14">
        <v>862</v>
      </c>
      <c r="M18" s="14">
        <v>352</v>
      </c>
      <c r="N18" s="12">
        <f t="shared" si="2"/>
        <v>21353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20</v>
      </c>
      <c r="B19" s="14">
        <v>24857</v>
      </c>
      <c r="C19" s="14">
        <v>14625</v>
      </c>
      <c r="D19" s="14">
        <v>15096</v>
      </c>
      <c r="E19" s="14">
        <v>2276</v>
      </c>
      <c r="F19" s="14">
        <v>13419</v>
      </c>
      <c r="G19" s="14">
        <v>18759</v>
      </c>
      <c r="H19" s="14">
        <v>15619</v>
      </c>
      <c r="I19" s="14">
        <v>18077</v>
      </c>
      <c r="J19" s="14">
        <v>12554</v>
      </c>
      <c r="K19" s="14">
        <v>15914</v>
      </c>
      <c r="L19" s="14">
        <v>4373</v>
      </c>
      <c r="M19" s="14">
        <v>1957</v>
      </c>
      <c r="N19" s="12">
        <f t="shared" si="2"/>
        <v>157526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54626</v>
      </c>
      <c r="C20" s="18">
        <f>C21+C22+C23</f>
        <v>30774</v>
      </c>
      <c r="D20" s="18">
        <f>D21+D22+D23</f>
        <v>38695</v>
      </c>
      <c r="E20" s="18">
        <f>E21+E22+E23</f>
        <v>5309</v>
      </c>
      <c r="F20" s="18">
        <f aca="true" t="shared" si="6" ref="F20:M20">F21+F22+F23</f>
        <v>27299</v>
      </c>
      <c r="G20" s="18">
        <f t="shared" si="6"/>
        <v>38444</v>
      </c>
      <c r="H20" s="18">
        <f t="shared" si="6"/>
        <v>38644</v>
      </c>
      <c r="I20" s="18">
        <f t="shared" si="6"/>
        <v>52834</v>
      </c>
      <c r="J20" s="18">
        <f t="shared" si="6"/>
        <v>32911</v>
      </c>
      <c r="K20" s="18">
        <f t="shared" si="6"/>
        <v>56681</v>
      </c>
      <c r="L20" s="18">
        <f t="shared" si="6"/>
        <v>16622</v>
      </c>
      <c r="M20" s="18">
        <f t="shared" si="6"/>
        <v>7920</v>
      </c>
      <c r="N20" s="12">
        <f aca="true" t="shared" si="7" ref="N20:N26">SUM(B20:M20)</f>
        <v>400759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31678</v>
      </c>
      <c r="C21" s="14">
        <v>19753</v>
      </c>
      <c r="D21" s="14">
        <v>22829</v>
      </c>
      <c r="E21" s="14">
        <v>3221</v>
      </c>
      <c r="F21" s="14">
        <v>15882</v>
      </c>
      <c r="G21" s="14">
        <v>22251</v>
      </c>
      <c r="H21" s="14">
        <v>23447</v>
      </c>
      <c r="I21" s="14">
        <v>31374</v>
      </c>
      <c r="J21" s="14">
        <v>19243</v>
      </c>
      <c r="K21" s="14">
        <v>31610</v>
      </c>
      <c r="L21" s="14">
        <v>9599</v>
      </c>
      <c r="M21" s="14">
        <v>4458</v>
      </c>
      <c r="N21" s="12">
        <f t="shared" si="7"/>
        <v>235345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22380</v>
      </c>
      <c r="C22" s="14">
        <v>10625</v>
      </c>
      <c r="D22" s="14">
        <v>15521</v>
      </c>
      <c r="E22" s="14">
        <v>2012</v>
      </c>
      <c r="F22" s="14">
        <v>11066</v>
      </c>
      <c r="G22" s="14">
        <v>15529</v>
      </c>
      <c r="H22" s="14">
        <v>14707</v>
      </c>
      <c r="I22" s="14">
        <v>21035</v>
      </c>
      <c r="J22" s="14">
        <v>13328</v>
      </c>
      <c r="K22" s="14">
        <v>24564</v>
      </c>
      <c r="L22" s="14">
        <v>6845</v>
      </c>
      <c r="M22" s="14">
        <v>3409</v>
      </c>
      <c r="N22" s="12">
        <f t="shared" si="7"/>
        <v>161021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568</v>
      </c>
      <c r="C23" s="14">
        <v>396</v>
      </c>
      <c r="D23" s="14">
        <v>345</v>
      </c>
      <c r="E23" s="14">
        <v>76</v>
      </c>
      <c r="F23" s="14">
        <v>351</v>
      </c>
      <c r="G23" s="14">
        <v>664</v>
      </c>
      <c r="H23" s="14">
        <v>490</v>
      </c>
      <c r="I23" s="14">
        <v>425</v>
      </c>
      <c r="J23" s="14">
        <v>340</v>
      </c>
      <c r="K23" s="14">
        <v>507</v>
      </c>
      <c r="L23" s="14">
        <v>178</v>
      </c>
      <c r="M23" s="14">
        <v>53</v>
      </c>
      <c r="N23" s="12">
        <f t="shared" si="7"/>
        <v>4393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37449</v>
      </c>
      <c r="C24" s="14">
        <f>C25+C26</f>
        <v>26398</v>
      </c>
      <c r="D24" s="14">
        <f>D25+D26</f>
        <v>29727</v>
      </c>
      <c r="E24" s="14">
        <f>E25+E26</f>
        <v>5166</v>
      </c>
      <c r="F24" s="14">
        <f aca="true" t="shared" si="8" ref="F24:M24">F25+F26</f>
        <v>26375</v>
      </c>
      <c r="G24" s="14">
        <f t="shared" si="8"/>
        <v>37870</v>
      </c>
      <c r="H24" s="14">
        <f t="shared" si="8"/>
        <v>33571</v>
      </c>
      <c r="I24" s="14">
        <f t="shared" si="8"/>
        <v>28222</v>
      </c>
      <c r="J24" s="14">
        <f t="shared" si="8"/>
        <v>24921</v>
      </c>
      <c r="K24" s="14">
        <f t="shared" si="8"/>
        <v>24268</v>
      </c>
      <c r="L24" s="14">
        <f t="shared" si="8"/>
        <v>7139</v>
      </c>
      <c r="M24" s="14">
        <f t="shared" si="8"/>
        <v>2845</v>
      </c>
      <c r="N24" s="12">
        <f t="shared" si="7"/>
        <v>283951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23967</v>
      </c>
      <c r="C25" s="14">
        <v>16895</v>
      </c>
      <c r="D25" s="14">
        <v>19025</v>
      </c>
      <c r="E25" s="14">
        <v>3306</v>
      </c>
      <c r="F25" s="14">
        <v>16880</v>
      </c>
      <c r="G25" s="14">
        <v>24237</v>
      </c>
      <c r="H25" s="14">
        <v>21485</v>
      </c>
      <c r="I25" s="14">
        <v>18062</v>
      </c>
      <c r="J25" s="14">
        <v>15949</v>
      </c>
      <c r="K25" s="14">
        <v>15532</v>
      </c>
      <c r="L25" s="14">
        <v>4569</v>
      </c>
      <c r="M25" s="14">
        <v>1821</v>
      </c>
      <c r="N25" s="12">
        <f t="shared" si="7"/>
        <v>181728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13482</v>
      </c>
      <c r="C26" s="14">
        <v>9503</v>
      </c>
      <c r="D26" s="14">
        <v>10702</v>
      </c>
      <c r="E26" s="14">
        <v>1860</v>
      </c>
      <c r="F26" s="14">
        <v>9495</v>
      </c>
      <c r="G26" s="14">
        <v>13633</v>
      </c>
      <c r="H26" s="14">
        <v>12086</v>
      </c>
      <c r="I26" s="14">
        <v>10160</v>
      </c>
      <c r="J26" s="14">
        <v>8972</v>
      </c>
      <c r="K26" s="14">
        <v>8736</v>
      </c>
      <c r="L26" s="14">
        <v>2570</v>
      </c>
      <c r="M26" s="14">
        <v>1024</v>
      </c>
      <c r="N26" s="12">
        <f t="shared" si="7"/>
        <v>102223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25" ht="18.75" customHeight="1">
      <c r="A28" s="2" t="s">
        <v>49</v>
      </c>
      <c r="B28" s="23">
        <v>1.87210546</v>
      </c>
      <c r="C28" s="23">
        <v>1.8086</v>
      </c>
      <c r="D28" s="23">
        <v>1.67545005</v>
      </c>
      <c r="E28" s="23">
        <v>2.3279184</v>
      </c>
      <c r="F28" s="23">
        <v>1.95524205</v>
      </c>
      <c r="G28" s="23">
        <v>1.5492</v>
      </c>
      <c r="H28" s="23">
        <v>1.8149</v>
      </c>
      <c r="I28" s="23">
        <v>1.7715117999999999</v>
      </c>
      <c r="J28" s="23">
        <v>1.9951343000000001</v>
      </c>
      <c r="K28" s="23">
        <v>1.90744976</v>
      </c>
      <c r="L28" s="23">
        <v>2.26553143</v>
      </c>
      <c r="M28" s="23"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50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51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52</v>
      </c>
      <c r="B32" s="57">
        <v>3257.0800000000004</v>
      </c>
      <c r="C32" s="57">
        <v>2478.1200000000003</v>
      </c>
      <c r="D32" s="57">
        <v>2161.4</v>
      </c>
      <c r="E32" s="57">
        <v>646.2800000000001</v>
      </c>
      <c r="F32" s="57">
        <v>2161.4</v>
      </c>
      <c r="G32" s="57">
        <v>2662.1600000000003</v>
      </c>
      <c r="H32" s="57">
        <v>2897.56</v>
      </c>
      <c r="I32" s="57">
        <v>2546.6000000000004</v>
      </c>
      <c r="J32" s="57">
        <v>2118.6</v>
      </c>
      <c r="K32" s="57">
        <v>2602.2400000000002</v>
      </c>
      <c r="L32" s="57">
        <v>1271.16</v>
      </c>
      <c r="M32" s="57">
        <v>719.0400000000001</v>
      </c>
      <c r="N32" s="25">
        <f>SUM(B32:M32)</f>
        <v>25521.64</v>
      </c>
    </row>
    <row r="33" spans="1:25" ht="18.75" customHeight="1">
      <c r="A33" s="53" t="s">
        <v>53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54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55</v>
      </c>
      <c r="B36" s="61">
        <f>B37+B38+B39+B40</f>
        <v>406720.14400098</v>
      </c>
      <c r="C36" s="61">
        <f aca="true" t="shared" si="9" ref="C36:M36">C37+C38+C39+C40</f>
        <v>256966.226</v>
      </c>
      <c r="D36" s="61">
        <f t="shared" si="9"/>
        <v>296262.7556808</v>
      </c>
      <c r="E36" s="61">
        <f t="shared" si="9"/>
        <v>58364.688809600004</v>
      </c>
      <c r="F36" s="61">
        <f t="shared" si="9"/>
        <v>256274.43302825</v>
      </c>
      <c r="G36" s="61">
        <f t="shared" si="9"/>
        <v>303557.0792</v>
      </c>
      <c r="H36" s="61">
        <f t="shared" si="9"/>
        <v>332151.2733</v>
      </c>
      <c r="I36" s="61">
        <f t="shared" si="9"/>
        <v>348471.4806978</v>
      </c>
      <c r="J36" s="61">
        <f t="shared" si="9"/>
        <v>287339.0092594</v>
      </c>
      <c r="K36" s="61">
        <f t="shared" si="9"/>
        <v>364811.68982592</v>
      </c>
      <c r="L36" s="61">
        <f t="shared" si="9"/>
        <v>138625.79953804</v>
      </c>
      <c r="M36" s="61">
        <f t="shared" si="9"/>
        <v>66306.88218351999</v>
      </c>
      <c r="N36" s="61">
        <f>N37+N38+N39+N40</f>
        <v>3115851.4615243105</v>
      </c>
    </row>
    <row r="37" spans="1:14" ht="18.75" customHeight="1">
      <c r="A37" s="58" t="s">
        <v>56</v>
      </c>
      <c r="B37" s="55">
        <f>B29*B7</f>
        <v>404798.0679</v>
      </c>
      <c r="C37" s="55">
        <f>C29*C7</f>
        <v>255332.366</v>
      </c>
      <c r="D37" s="55">
        <f>D29*D7</f>
        <v>285124.496</v>
      </c>
      <c r="E37" s="55">
        <f>E29*E7</f>
        <v>57874.154800000004</v>
      </c>
      <c r="F37" s="55">
        <f>F29*F7</f>
        <v>254939.344</v>
      </c>
      <c r="G37" s="55">
        <f>G29*G7</f>
        <v>301885.4718</v>
      </c>
      <c r="H37" s="55">
        <f>H29*H7</f>
        <v>330269.6485</v>
      </c>
      <c r="I37" s="55">
        <f>I29*I7</f>
        <v>347035.6212</v>
      </c>
      <c r="J37" s="55">
        <f>J29*J7</f>
        <v>286130.43700000003</v>
      </c>
      <c r="K37" s="55">
        <f>K29*K7</f>
        <v>363396.32039999997</v>
      </c>
      <c r="L37" s="55">
        <f>L29*L7</f>
        <v>137801.3812</v>
      </c>
      <c r="M37" s="55">
        <f>M29*M7</f>
        <v>65804.3152</v>
      </c>
      <c r="N37" s="57">
        <f>SUM(B37:M37)</f>
        <v>3090391.6240000003</v>
      </c>
    </row>
    <row r="38" spans="1:14" ht="18.75" customHeight="1">
      <c r="A38" s="58" t="s">
        <v>57</v>
      </c>
      <c r="B38" s="55">
        <f>B30*B7</f>
        <v>-1335.00389902</v>
      </c>
      <c r="C38" s="55">
        <f>C30*C7</f>
        <v>-844.26</v>
      </c>
      <c r="D38" s="55">
        <f>D30*D7</f>
        <v>-941.3603191999999</v>
      </c>
      <c r="E38" s="55">
        <f>E30*E7</f>
        <v>-155.7459904</v>
      </c>
      <c r="F38" s="55">
        <f>F30*F7</f>
        <v>-826.31097175</v>
      </c>
      <c r="G38" s="55">
        <f>G30*G7</f>
        <v>-990.5526000000001</v>
      </c>
      <c r="H38" s="55">
        <f>H30*H7</f>
        <v>-1015.9352</v>
      </c>
      <c r="I38" s="55">
        <f>I30*I7</f>
        <v>-1110.7405022</v>
      </c>
      <c r="J38" s="55">
        <f>J30*J7</f>
        <v>-910.0277406</v>
      </c>
      <c r="K38" s="55">
        <f>K30*K7</f>
        <v>-1186.8705740799999</v>
      </c>
      <c r="L38" s="55">
        <f>L30*L7</f>
        <v>-446.74166196</v>
      </c>
      <c r="M38" s="55">
        <f>M30*M7</f>
        <v>-216.47301648</v>
      </c>
      <c r="N38" s="25">
        <f>SUM(B38:M38)</f>
        <v>-9980.02247569</v>
      </c>
    </row>
    <row r="39" spans="1:14" ht="18.75" customHeight="1">
      <c r="A39" s="58" t="s">
        <v>58</v>
      </c>
      <c r="B39" s="55">
        <f aca="true" t="shared" si="10" ref="B39:M39">B32</f>
        <v>3257.0800000000004</v>
      </c>
      <c r="C39" s="55">
        <f t="shared" si="10"/>
        <v>2478.1200000000003</v>
      </c>
      <c r="D39" s="55">
        <f t="shared" si="10"/>
        <v>2161.4</v>
      </c>
      <c r="E39" s="55">
        <f t="shared" si="10"/>
        <v>646.2800000000001</v>
      </c>
      <c r="F39" s="55">
        <f t="shared" si="10"/>
        <v>2161.4</v>
      </c>
      <c r="G39" s="55">
        <f t="shared" si="10"/>
        <v>2662.1600000000003</v>
      </c>
      <c r="H39" s="55">
        <f t="shared" si="10"/>
        <v>2897.56</v>
      </c>
      <c r="I39" s="55">
        <f t="shared" si="10"/>
        <v>2546.6000000000004</v>
      </c>
      <c r="J39" s="55">
        <f t="shared" si="10"/>
        <v>2118.6</v>
      </c>
      <c r="K39" s="55">
        <f t="shared" si="10"/>
        <v>2602.2400000000002</v>
      </c>
      <c r="L39" s="55">
        <f t="shared" si="10"/>
        <v>1271.16</v>
      </c>
      <c r="M39" s="55">
        <f t="shared" si="10"/>
        <v>719.0400000000001</v>
      </c>
      <c r="N39" s="57">
        <f>SUM(B39:M39)</f>
        <v>25521.64</v>
      </c>
    </row>
    <row r="40" spans="1:25" ht="18.75" customHeight="1">
      <c r="A40" s="2" t="s">
        <v>59</v>
      </c>
      <c r="B40" s="55">
        <v>0</v>
      </c>
      <c r="C40" s="55">
        <v>0</v>
      </c>
      <c r="D40" s="55">
        <v>9918.22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9918.22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60</v>
      </c>
      <c r="B42" s="25">
        <f>+B43+B46+B54+B55</f>
        <v>-62601.92</v>
      </c>
      <c r="C42" s="25">
        <f aca="true" t="shared" si="11" ref="C42:M42">+C43+C46+C54+C55</f>
        <v>-58370.03999999999</v>
      </c>
      <c r="D42" s="25">
        <f t="shared" si="11"/>
        <v>-49532.64</v>
      </c>
      <c r="E42" s="25">
        <f t="shared" si="11"/>
        <v>-6548.400000000001</v>
      </c>
      <c r="F42" s="25">
        <f t="shared" si="11"/>
        <v>-37865.6</v>
      </c>
      <c r="G42" s="25">
        <f t="shared" si="11"/>
        <v>-67209.24</v>
      </c>
      <c r="H42" s="25">
        <f t="shared" si="11"/>
        <v>-74241.6</v>
      </c>
      <c r="I42" s="25">
        <f t="shared" si="11"/>
        <v>-42666.520000000004</v>
      </c>
      <c r="J42" s="25">
        <f t="shared" si="11"/>
        <v>-54066.64</v>
      </c>
      <c r="K42" s="25">
        <f t="shared" si="11"/>
        <v>-47761.840000000004</v>
      </c>
      <c r="L42" s="25">
        <f t="shared" si="11"/>
        <v>-22467.6</v>
      </c>
      <c r="M42" s="25">
        <f t="shared" si="11"/>
        <v>-11864.599999999999</v>
      </c>
      <c r="N42" s="25">
        <f>+N43+N46+N54+N55</f>
        <v>-535196.64</v>
      </c>
    </row>
    <row r="43" spans="1:14" ht="18.75" customHeight="1">
      <c r="A43" s="17" t="s">
        <v>61</v>
      </c>
      <c r="B43" s="26">
        <f>B44+B45</f>
        <v>-62392.2</v>
      </c>
      <c r="C43" s="26">
        <f>C44+C45</f>
        <v>-58250.2</v>
      </c>
      <c r="D43" s="26">
        <f>D44+D45</f>
        <v>-49434.2</v>
      </c>
      <c r="E43" s="26">
        <f>E44+E45</f>
        <v>-6505.6</v>
      </c>
      <c r="F43" s="26">
        <f aca="true" t="shared" si="12" ref="F43:M43">F44+F45</f>
        <v>-37844.2</v>
      </c>
      <c r="G43" s="26">
        <f t="shared" si="12"/>
        <v>-67153.6</v>
      </c>
      <c r="H43" s="26">
        <f t="shared" si="12"/>
        <v>-74198.8</v>
      </c>
      <c r="I43" s="26">
        <f t="shared" si="12"/>
        <v>-42563.8</v>
      </c>
      <c r="J43" s="26">
        <f t="shared" si="12"/>
        <v>-53861.2</v>
      </c>
      <c r="K43" s="26">
        <f t="shared" si="12"/>
        <v>-47663.4</v>
      </c>
      <c r="L43" s="26">
        <f t="shared" si="12"/>
        <v>-22382</v>
      </c>
      <c r="M43" s="26">
        <f t="shared" si="12"/>
        <v>-11821.8</v>
      </c>
      <c r="N43" s="25">
        <f aca="true" t="shared" si="13" ref="N43:N55">SUM(B43:M43)</f>
        <v>-534071</v>
      </c>
    </row>
    <row r="44" spans="1:25" ht="18.75" customHeight="1">
      <c r="A44" s="13" t="s">
        <v>62</v>
      </c>
      <c r="B44" s="20">
        <f>ROUND(-B9*$D$3,2)</f>
        <v>-62392.2</v>
      </c>
      <c r="C44" s="20">
        <f>ROUND(-C9*$D$3,2)</f>
        <v>-58250.2</v>
      </c>
      <c r="D44" s="20">
        <f>ROUND(-D9*$D$3,2)</f>
        <v>-49434.2</v>
      </c>
      <c r="E44" s="20">
        <f>ROUND(-E9*$D$3,2)</f>
        <v>-6505.6</v>
      </c>
      <c r="F44" s="20">
        <f aca="true" t="shared" si="14" ref="F44:M44">ROUND(-F9*$D$3,2)</f>
        <v>-37844.2</v>
      </c>
      <c r="G44" s="20">
        <f t="shared" si="14"/>
        <v>-67153.6</v>
      </c>
      <c r="H44" s="20">
        <f t="shared" si="14"/>
        <v>-74198.8</v>
      </c>
      <c r="I44" s="20">
        <f t="shared" si="14"/>
        <v>-42563.8</v>
      </c>
      <c r="J44" s="20">
        <f t="shared" si="14"/>
        <v>-53861.2</v>
      </c>
      <c r="K44" s="20">
        <f t="shared" si="14"/>
        <v>-47663.4</v>
      </c>
      <c r="L44" s="20">
        <f t="shared" si="14"/>
        <v>-22382</v>
      </c>
      <c r="M44" s="20">
        <f t="shared" si="14"/>
        <v>-11821.8</v>
      </c>
      <c r="N44" s="47">
        <f t="shared" si="13"/>
        <v>-534071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63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5" ref="F45:M45">ROUND(F11*$D$3,2)</f>
        <v>0</v>
      </c>
      <c r="G45" s="20">
        <f t="shared" si="15"/>
        <v>0</v>
      </c>
      <c r="H45" s="20">
        <f t="shared" si="15"/>
        <v>0</v>
      </c>
      <c r="I45" s="20">
        <f t="shared" si="15"/>
        <v>0</v>
      </c>
      <c r="J45" s="20">
        <f t="shared" si="15"/>
        <v>0</v>
      </c>
      <c r="K45" s="20">
        <f t="shared" si="15"/>
        <v>0</v>
      </c>
      <c r="L45" s="20">
        <f t="shared" si="15"/>
        <v>0</v>
      </c>
      <c r="M45" s="20">
        <f t="shared" si="15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64</v>
      </c>
      <c r="B46" s="26">
        <f>SUM(B47:B53)</f>
        <v>-209.72</v>
      </c>
      <c r="C46" s="26">
        <f aca="true" t="shared" si="16" ref="C46:M46">SUM(C47:C53)</f>
        <v>-119.84</v>
      </c>
      <c r="D46" s="26">
        <f t="shared" si="16"/>
        <v>-98.44</v>
      </c>
      <c r="E46" s="26">
        <f t="shared" si="16"/>
        <v>-42.8</v>
      </c>
      <c r="F46" s="26">
        <f t="shared" si="16"/>
        <v>-21.4</v>
      </c>
      <c r="G46" s="26">
        <f t="shared" si="16"/>
        <v>-55.64</v>
      </c>
      <c r="H46" s="26">
        <f t="shared" si="16"/>
        <v>-42.8</v>
      </c>
      <c r="I46" s="26">
        <f t="shared" si="16"/>
        <v>-102.72</v>
      </c>
      <c r="J46" s="26">
        <f t="shared" si="16"/>
        <v>-205.44</v>
      </c>
      <c r="K46" s="26">
        <f t="shared" si="16"/>
        <v>-98.44</v>
      </c>
      <c r="L46" s="26">
        <f t="shared" si="16"/>
        <v>-85.6</v>
      </c>
      <c r="M46" s="26">
        <f t="shared" si="16"/>
        <v>-42.8</v>
      </c>
      <c r="N46" s="26">
        <f>SUM(N47:N53)</f>
        <v>-1125.6399999999999</v>
      </c>
    </row>
    <row r="47" spans="1:25" ht="18.75" customHeight="1">
      <c r="A47" s="13" t="s">
        <v>65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3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66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3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67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3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68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3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69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3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70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3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71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-42.8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3"/>
        <v>-1125.6399999999999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72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3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73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3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74</v>
      </c>
      <c r="B57" s="29">
        <f aca="true" t="shared" si="17" ref="B57:M57">+B36+B42</f>
        <v>344118.22400098003</v>
      </c>
      <c r="C57" s="29">
        <f t="shared" si="17"/>
        <v>198596.186</v>
      </c>
      <c r="D57" s="29">
        <f t="shared" si="17"/>
        <v>246730.1156808</v>
      </c>
      <c r="E57" s="29">
        <f t="shared" si="17"/>
        <v>51816.2888096</v>
      </c>
      <c r="F57" s="29">
        <f t="shared" si="17"/>
        <v>218408.83302825</v>
      </c>
      <c r="G57" s="29">
        <f t="shared" si="17"/>
        <v>236347.8392</v>
      </c>
      <c r="H57" s="29">
        <f t="shared" si="17"/>
        <v>257909.6733</v>
      </c>
      <c r="I57" s="29">
        <f t="shared" si="17"/>
        <v>305804.9606978</v>
      </c>
      <c r="J57" s="29">
        <f t="shared" si="17"/>
        <v>233272.3692594</v>
      </c>
      <c r="K57" s="29">
        <f t="shared" si="17"/>
        <v>317049.84982591996</v>
      </c>
      <c r="L57" s="29">
        <f t="shared" si="17"/>
        <v>116158.19953804</v>
      </c>
      <c r="M57" s="29">
        <f t="shared" si="17"/>
        <v>54442.282183519994</v>
      </c>
      <c r="N57" s="29">
        <f>SUM(B57:M57)</f>
        <v>2580654.82152431</v>
      </c>
      <c r="O57"/>
      <c r="P57"/>
      <c r="Q57"/>
      <c r="R57"/>
      <c r="S57"/>
      <c r="T57"/>
      <c r="U57"/>
      <c r="V57"/>
      <c r="W57"/>
      <c r="X57"/>
      <c r="Y57"/>
    </row>
    <row r="58" spans="1:16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  <c r="P58" s="73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75</v>
      </c>
      <c r="B60" s="36">
        <f>SUM(B61:B74)</f>
        <v>344118.23000000004</v>
      </c>
      <c r="C60" s="36">
        <f aca="true" t="shared" si="18" ref="C60:M60">SUM(C61:C74)</f>
        <v>198596.18000000002</v>
      </c>
      <c r="D60" s="36">
        <f t="shared" si="18"/>
        <v>246730.12</v>
      </c>
      <c r="E60" s="36">
        <f t="shared" si="18"/>
        <v>51816.28</v>
      </c>
      <c r="F60" s="36">
        <f t="shared" si="18"/>
        <v>218408.83</v>
      </c>
      <c r="G60" s="36">
        <f t="shared" si="18"/>
        <v>236347.84</v>
      </c>
      <c r="H60" s="36">
        <f t="shared" si="18"/>
        <v>257909.67</v>
      </c>
      <c r="I60" s="36">
        <f t="shared" si="18"/>
        <v>305804.96</v>
      </c>
      <c r="J60" s="36">
        <f t="shared" si="18"/>
        <v>233272.37</v>
      </c>
      <c r="K60" s="36">
        <f t="shared" si="18"/>
        <v>317049.85</v>
      </c>
      <c r="L60" s="36">
        <f t="shared" si="18"/>
        <v>116158.2</v>
      </c>
      <c r="M60" s="36">
        <f t="shared" si="18"/>
        <v>54442.29</v>
      </c>
      <c r="N60" s="29">
        <f>SUM(N61:N74)</f>
        <v>2580654.8200000008</v>
      </c>
    </row>
    <row r="61" spans="1:15" ht="18.75" customHeight="1">
      <c r="A61" s="17" t="s">
        <v>76</v>
      </c>
      <c r="B61" s="36">
        <v>66828.83</v>
      </c>
      <c r="C61" s="36">
        <v>58813.51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125642.34</v>
      </c>
      <c r="O61"/>
    </row>
    <row r="62" spans="1:15" ht="18.75" customHeight="1">
      <c r="A62" s="17" t="s">
        <v>77</v>
      </c>
      <c r="B62" s="36">
        <v>277289.4</v>
      </c>
      <c r="C62" s="36">
        <v>139782.67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19" ref="N62:N73">SUM(B62:M62)</f>
        <v>417072.07000000007</v>
      </c>
      <c r="O62"/>
    </row>
    <row r="63" spans="1:16" ht="18.75" customHeight="1">
      <c r="A63" s="17" t="s">
        <v>78</v>
      </c>
      <c r="B63" s="35">
        <v>0</v>
      </c>
      <c r="C63" s="35">
        <v>0</v>
      </c>
      <c r="D63" s="26">
        <v>246730.12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19"/>
        <v>246730.12</v>
      </c>
      <c r="P63"/>
    </row>
    <row r="64" spans="1:17" ht="18.75" customHeight="1">
      <c r="A64" s="17" t="s">
        <v>79</v>
      </c>
      <c r="B64" s="35">
        <v>0</v>
      </c>
      <c r="C64" s="35">
        <v>0</v>
      </c>
      <c r="D64" s="35">
        <v>0</v>
      </c>
      <c r="E64" s="26">
        <v>51816.28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19"/>
        <v>51816.28</v>
      </c>
      <c r="Q64"/>
    </row>
    <row r="65" spans="1:18" ht="18.75" customHeight="1">
      <c r="A65" s="17" t="s">
        <v>80</v>
      </c>
      <c r="B65" s="35">
        <v>0</v>
      </c>
      <c r="C65" s="35">
        <v>0</v>
      </c>
      <c r="D65" s="35">
        <v>0</v>
      </c>
      <c r="E65" s="35">
        <v>0</v>
      </c>
      <c r="F65" s="26">
        <v>218408.83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19"/>
        <v>218408.83</v>
      </c>
      <c r="R65"/>
    </row>
    <row r="66" spans="1:19" ht="18.75" customHeight="1">
      <c r="A66" s="17" t="s">
        <v>81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236347.84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19"/>
        <v>236347.84</v>
      </c>
      <c r="S66"/>
    </row>
    <row r="67" spans="1:20" ht="18.75" customHeight="1">
      <c r="A67" s="17" t="s">
        <v>82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203171.13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19"/>
        <v>203171.13</v>
      </c>
      <c r="T67"/>
    </row>
    <row r="68" spans="1:20" ht="18.75" customHeight="1">
      <c r="A68" s="17" t="s">
        <v>83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54738.54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19"/>
        <v>54738.54</v>
      </c>
      <c r="T68"/>
    </row>
    <row r="69" spans="1:21" ht="18.75" customHeight="1">
      <c r="A69" s="17" t="s">
        <v>84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305804.96</v>
      </c>
      <c r="J69" s="35">
        <v>0</v>
      </c>
      <c r="K69" s="35">
        <v>0</v>
      </c>
      <c r="L69" s="35">
        <v>0</v>
      </c>
      <c r="M69" s="35">
        <v>0</v>
      </c>
      <c r="N69" s="26">
        <f t="shared" si="19"/>
        <v>305804.96</v>
      </c>
      <c r="U69"/>
    </row>
    <row r="70" spans="1:22" ht="18.75" customHeight="1">
      <c r="A70" s="17" t="s">
        <v>85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233272.37</v>
      </c>
      <c r="K70" s="35">
        <v>0</v>
      </c>
      <c r="L70" s="35">
        <v>0</v>
      </c>
      <c r="M70" s="35">
        <v>0</v>
      </c>
      <c r="N70" s="29">
        <f t="shared" si="19"/>
        <v>233272.37</v>
      </c>
      <c r="V70"/>
    </row>
    <row r="71" spans="1:23" ht="18.75" customHeight="1">
      <c r="A71" s="17" t="s">
        <v>86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317049.85</v>
      </c>
      <c r="L71" s="35">
        <v>0</v>
      </c>
      <c r="M71" s="62"/>
      <c r="N71" s="26">
        <f t="shared" si="19"/>
        <v>317049.85</v>
      </c>
      <c r="W71"/>
    </row>
    <row r="72" spans="1:24" ht="18.75" customHeight="1">
      <c r="A72" s="17" t="s">
        <v>87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116158.2</v>
      </c>
      <c r="M72" s="35">
        <v>0</v>
      </c>
      <c r="N72" s="29">
        <f t="shared" si="19"/>
        <v>116158.2</v>
      </c>
      <c r="X72"/>
    </row>
    <row r="73" spans="1:25" ht="18.75" customHeight="1">
      <c r="A73" s="17" t="s">
        <v>88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54442.29</v>
      </c>
      <c r="N73" s="26">
        <f t="shared" si="19"/>
        <v>54442.29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90</v>
      </c>
      <c r="B78" s="45">
        <v>2.1186834775420222</v>
      </c>
      <c r="C78" s="45">
        <v>2.0850122015915122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91</v>
      </c>
      <c r="B79" s="45">
        <v>1.8403504265635549</v>
      </c>
      <c r="C79" s="45">
        <v>1.7378475046475046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92</v>
      </c>
      <c r="B80" s="45">
        <v>0</v>
      </c>
      <c r="C80" s="45">
        <v>0</v>
      </c>
      <c r="D80" s="22">
        <f>(D$37+D$38+D$39)/D$7</f>
        <v>1.6881929516130556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93</v>
      </c>
      <c r="B81" s="45">
        <v>0</v>
      </c>
      <c r="C81" s="45">
        <v>0</v>
      </c>
      <c r="D81" s="45">
        <v>0</v>
      </c>
      <c r="E81" s="22">
        <f>(E$37+E$38+E$39)/E$7</f>
        <v>2.3539843837057353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94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1.9718726813238179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95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1.5629065068528414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96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1.8399866593070051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97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1.7996669657661173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98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1.7845531630288163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99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2.0099540372654907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100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1.9211535495224652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101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2.286497980108861</v>
      </c>
      <c r="M89" s="45">
        <v>0</v>
      </c>
      <c r="N89" s="63"/>
      <c r="X89"/>
    </row>
    <row r="90" spans="1:25" ht="18.75" customHeight="1">
      <c r="A90" s="34" t="s">
        <v>102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2.242597564295329</v>
      </c>
      <c r="N90" s="51"/>
      <c r="Y90"/>
    </row>
    <row r="91" ht="21" customHeight="1">
      <c r="A91" s="40" t="s">
        <v>47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2016-03-31T18:29:42Z</dcterms:modified>
  <cp:category/>
  <cp:version/>
  <cp:contentType/>
  <cp:contentStatus/>
</cp:coreProperties>
</file>