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<sst xmlns="http://schemas.openxmlformats.org/spreadsheetml/2006/main" count="105" uniqueCount="103">
  <si>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</si>
  <si>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</si>
  <si>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</si>
  <si>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</si>
  <si>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</si>
  <si>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</si>
  <si>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</si>
  <si>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</si>
  <si>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</si>
  <si>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</si>
  <si>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</si>
  <si>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</si>
  <si>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</si>
  <si>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</si>
  <si>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</si>
  <si>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</si>
  <si>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</si>
  <si>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</si>
  <si>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</si>
  <si>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</si>
  <si>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</si>
  <si>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</si>
  <si>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</si>
  <si>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</si>
  <si>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</si>
  <si>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</si>
  <si>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</si>
  <si>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</si>
  <si>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</si>
  <si>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</si>
  <si>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</si>
  <si>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</si>
  <si>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</si>
  <si>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</si>
  <si>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</si>
  <si>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</si>
  <si>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</si>
  <si>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</si>
  <si>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</si>
  <si>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</si>
  <si>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</si>
  <si>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</si>
  <si>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</si>
  <si>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</si>
  <si>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</si>
  <si>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</si>
  <si>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</si>
  <si>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</si>
  <si>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</si>
  <si>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</si>
  <si>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</si>
  <si>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</si>
  <si>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</si>
  <si>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</si>
  <si>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</si>
  <si>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</si>
  <si>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</si>
  <si>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</si>
  <si>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</si>
  <si>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</si>
  <si>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</si>
  <si>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</si>
  <si>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</si>
  <si>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</si>
  <si>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</si>
  <si>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</si>
  <si>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</si>
  <si>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</si>
  <si>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</si>
  <si>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</si>
  <si>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</si>
  <si>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</si>
  <si>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</si>
  <si>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</si>
  <si>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</si>
  <si>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</si>
  <si>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</si>
  <si>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</si>
  <si>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</si>
  <si>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</si>
  <si>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</si>
  <si>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</si>
  <si>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</si>
  <si>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</si>
  <si>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</si>
  <si>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</si>
  <si>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</si>
  <si>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</si>
  <si>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</si>
  <si>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</si>
  <si>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</si>
  <si>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</si>
  <si>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</si>
  <si>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</si>
  <si>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</si>
  <si>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</si>
  <si>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</si>
  <si>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</si>
  <si>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</si>
  <si>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19/09/16 - VENCIMENTO 29/09/16</t>
  </si>
  <si>
    <t>8. Tarifa de Remuneração por Passageiro (2)</t>
  </si>
  <si>
    <t>5.3. Revisão de Remuneração pelo Transporte Coletivo (1)</t>
  </si>
  <si>
    <t>Nota: (1) Revisão de passageiros transportados, processada pelo sistema de bilhetagem eletrônica, mês de agosto/16, todas as áreas. Total de 352.113 passageiros.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</si>
</sst>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517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517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517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18.50390625" style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99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514907</v>
      </c>
      <c r="C7" s="10">
        <f>C8+C20+C24</f>
        <v>378256</v>
      </c>
      <c r="D7" s="10">
        <f>D8+D20+D24</f>
        <v>377300</v>
      </c>
      <c r="E7" s="10">
        <f>E8+E20+E24</f>
        <v>61663</v>
      </c>
      <c r="F7" s="10">
        <f aca="true" t="shared" si="0" ref="F7:M7">F8+F20+F24</f>
        <v>325783</v>
      </c>
      <c r="G7" s="10">
        <f t="shared" si="0"/>
        <v>520191</v>
      </c>
      <c r="H7" s="10">
        <f t="shared" si="0"/>
        <v>470864</v>
      </c>
      <c r="I7" s="10">
        <f t="shared" si="0"/>
        <v>417326</v>
      </c>
      <c r="J7" s="10">
        <f t="shared" si="0"/>
        <v>301598</v>
      </c>
      <c r="K7" s="10">
        <f t="shared" si="0"/>
        <v>367983</v>
      </c>
      <c r="L7" s="10">
        <f t="shared" si="0"/>
        <v>151324</v>
      </c>
      <c r="M7" s="10">
        <f t="shared" si="0"/>
        <v>90566</v>
      </c>
      <c r="N7" s="10">
        <f>+N8+N20+N24</f>
        <v>3977761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215969</v>
      </c>
      <c r="C8" s="12">
        <f>+C9+C12+C16</f>
        <v>170488</v>
      </c>
      <c r="D8" s="12">
        <f>+D9+D12+D16</f>
        <v>186645</v>
      </c>
      <c r="E8" s="12">
        <f>+E9+E12+E16</f>
        <v>27744</v>
      </c>
      <c r="F8" s="12">
        <f aca="true" t="shared" si="1" ref="F8:M8">+F9+F12+F16</f>
        <v>145716</v>
      </c>
      <c r="G8" s="12">
        <f t="shared" si="1"/>
        <v>243475</v>
      </c>
      <c r="H8" s="12">
        <f t="shared" si="1"/>
        <v>216897</v>
      </c>
      <c r="I8" s="12">
        <f t="shared" si="1"/>
        <v>196906</v>
      </c>
      <c r="J8" s="12">
        <f t="shared" si="1"/>
        <v>142423</v>
      </c>
      <c r="K8" s="12">
        <f t="shared" si="1"/>
        <v>163825</v>
      </c>
      <c r="L8" s="12">
        <f t="shared" si="1"/>
        <v>76382</v>
      </c>
      <c r="M8" s="12">
        <f t="shared" si="1"/>
        <v>47596</v>
      </c>
      <c r="N8" s="12">
        <f>SUM(B8:M8)</f>
        <v>1834066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19165</v>
      </c>
      <c r="C9" s="14">
        <v>19650</v>
      </c>
      <c r="D9" s="14">
        <v>13298</v>
      </c>
      <c r="E9" s="14">
        <v>1828</v>
      </c>
      <c r="F9" s="14">
        <v>11349</v>
      </c>
      <c r="G9" s="14">
        <v>21265</v>
      </c>
      <c r="H9" s="14">
        <v>25531</v>
      </c>
      <c r="I9" s="14">
        <v>12530</v>
      </c>
      <c r="J9" s="14">
        <v>16469</v>
      </c>
      <c r="K9" s="14">
        <v>12800</v>
      </c>
      <c r="L9" s="14">
        <v>8303</v>
      </c>
      <c r="M9" s="14">
        <v>5679</v>
      </c>
      <c r="N9" s="12">
        <f aca="true" t="shared" si="2" ref="N9:N19">SUM(B9:M9)</f>
        <v>167867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19165</v>
      </c>
      <c r="C10" s="14">
        <f>+C9-C11</f>
        <v>19650</v>
      </c>
      <c r="D10" s="14">
        <f>+D9-D11</f>
        <v>13298</v>
      </c>
      <c r="E10" s="14">
        <f>+E9-E11</f>
        <v>1828</v>
      </c>
      <c r="F10" s="14">
        <f aca="true" t="shared" si="3" ref="F10:M10">+F9-F11</f>
        <v>11349</v>
      </c>
      <c r="G10" s="14">
        <f t="shared" si="3"/>
        <v>21265</v>
      </c>
      <c r="H10" s="14">
        <f t="shared" si="3"/>
        <v>25531</v>
      </c>
      <c r="I10" s="14">
        <f t="shared" si="3"/>
        <v>12530</v>
      </c>
      <c r="J10" s="14">
        <f t="shared" si="3"/>
        <v>16469</v>
      </c>
      <c r="K10" s="14">
        <f t="shared" si="3"/>
        <v>12800</v>
      </c>
      <c r="L10" s="14">
        <f t="shared" si="3"/>
        <v>8303</v>
      </c>
      <c r="M10" s="14">
        <f t="shared" si="3"/>
        <v>5679</v>
      </c>
      <c r="N10" s="12">
        <f t="shared" si="2"/>
        <v>167867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166161</v>
      </c>
      <c r="C12" s="14">
        <f>C13+C14+C15</f>
        <v>130005</v>
      </c>
      <c r="D12" s="14">
        <f>D13+D14+D15</f>
        <v>150603</v>
      </c>
      <c r="E12" s="14">
        <f>E13+E14+E15</f>
        <v>22465</v>
      </c>
      <c r="F12" s="14">
        <f aca="true" t="shared" si="4" ref="F12:M12">F13+F14+F15</f>
        <v>114806</v>
      </c>
      <c r="G12" s="14">
        <f t="shared" si="4"/>
        <v>189884</v>
      </c>
      <c r="H12" s="14">
        <f t="shared" si="4"/>
        <v>164211</v>
      </c>
      <c r="I12" s="14">
        <f t="shared" si="4"/>
        <v>156215</v>
      </c>
      <c r="J12" s="14">
        <f t="shared" si="4"/>
        <v>107215</v>
      </c>
      <c r="K12" s="14">
        <f t="shared" si="4"/>
        <v>125616</v>
      </c>
      <c r="L12" s="14">
        <f t="shared" si="4"/>
        <v>58995</v>
      </c>
      <c r="M12" s="14">
        <f t="shared" si="4"/>
        <v>36987</v>
      </c>
      <c r="N12" s="12">
        <f t="shared" si="2"/>
        <v>1423163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79276</v>
      </c>
      <c r="C13" s="14">
        <v>63644</v>
      </c>
      <c r="D13" s="14">
        <v>71661</v>
      </c>
      <c r="E13" s="14">
        <v>10780</v>
      </c>
      <c r="F13" s="14">
        <v>54143</v>
      </c>
      <c r="G13" s="14">
        <v>91105</v>
      </c>
      <c r="H13" s="14">
        <v>82751</v>
      </c>
      <c r="I13" s="14">
        <v>77783</v>
      </c>
      <c r="J13" s="14">
        <v>50789</v>
      </c>
      <c r="K13" s="14">
        <v>59855</v>
      </c>
      <c r="L13" s="14">
        <v>28032</v>
      </c>
      <c r="M13" s="14">
        <v>16989</v>
      </c>
      <c r="N13" s="12">
        <f t="shared" si="2"/>
        <v>686808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81767</v>
      </c>
      <c r="C14" s="14">
        <v>59924</v>
      </c>
      <c r="D14" s="14">
        <v>75449</v>
      </c>
      <c r="E14" s="14">
        <v>10860</v>
      </c>
      <c r="F14" s="14">
        <v>56281</v>
      </c>
      <c r="G14" s="14">
        <v>89800</v>
      </c>
      <c r="H14" s="14">
        <v>74934</v>
      </c>
      <c r="I14" s="14">
        <v>75291</v>
      </c>
      <c r="J14" s="14">
        <v>52750</v>
      </c>
      <c r="K14" s="14">
        <v>62267</v>
      </c>
      <c r="L14" s="14">
        <v>28785</v>
      </c>
      <c r="M14" s="14">
        <v>19038</v>
      </c>
      <c r="N14" s="12">
        <f t="shared" si="2"/>
        <v>687146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5118</v>
      </c>
      <c r="C15" s="14">
        <v>6437</v>
      </c>
      <c r="D15" s="14">
        <v>3493</v>
      </c>
      <c r="E15" s="14">
        <v>825</v>
      </c>
      <c r="F15" s="14">
        <v>4382</v>
      </c>
      <c r="G15" s="14">
        <v>8979</v>
      </c>
      <c r="H15" s="14">
        <v>6526</v>
      </c>
      <c r="I15" s="14">
        <v>3141</v>
      </c>
      <c r="J15" s="14">
        <v>3676</v>
      </c>
      <c r="K15" s="14">
        <v>3494</v>
      </c>
      <c r="L15" s="14">
        <v>2178</v>
      </c>
      <c r="M15" s="14">
        <v>960</v>
      </c>
      <c r="N15" s="12">
        <f t="shared" si="2"/>
        <v>49209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30643</v>
      </c>
      <c r="C16" s="14">
        <f>C17+C18+C19</f>
        <v>20833</v>
      </c>
      <c r="D16" s="14">
        <f>D17+D18+D19</f>
        <v>22744</v>
      </c>
      <c r="E16" s="14">
        <f>E17+E18+E19</f>
        <v>3451</v>
      </c>
      <c r="F16" s="14">
        <f aca="true" t="shared" si="5" ref="F16:M16">F17+F18+F19</f>
        <v>19561</v>
      </c>
      <c r="G16" s="14">
        <f t="shared" si="5"/>
        <v>32326</v>
      </c>
      <c r="H16" s="14">
        <f t="shared" si="5"/>
        <v>27155</v>
      </c>
      <c r="I16" s="14">
        <f t="shared" si="5"/>
        <v>28161</v>
      </c>
      <c r="J16" s="14">
        <f t="shared" si="5"/>
        <v>18739</v>
      </c>
      <c r="K16" s="14">
        <f t="shared" si="5"/>
        <v>25409</v>
      </c>
      <c r="L16" s="14">
        <f t="shared" si="5"/>
        <v>9084</v>
      </c>
      <c r="M16" s="14">
        <f t="shared" si="5"/>
        <v>4930</v>
      </c>
      <c r="N16" s="12">
        <f t="shared" si="2"/>
        <v>243036</v>
      </c>
    </row>
    <row r="17" spans="1:25" ht="18.75" customHeight="1">
      <c r="A17" s="15" t="s">
        <v>16</v>
      </c>
      <c r="B17" s="14">
        <v>17103</v>
      </c>
      <c r="C17" s="14">
        <v>12450</v>
      </c>
      <c r="D17" s="14">
        <v>11442</v>
      </c>
      <c r="E17" s="14">
        <v>1976</v>
      </c>
      <c r="F17" s="14">
        <v>10773</v>
      </c>
      <c r="G17" s="14">
        <v>18147</v>
      </c>
      <c r="H17" s="14">
        <v>15420</v>
      </c>
      <c r="I17" s="14">
        <v>16225</v>
      </c>
      <c r="J17" s="14">
        <v>10519</v>
      </c>
      <c r="K17" s="14">
        <v>14374</v>
      </c>
      <c r="L17" s="14">
        <v>5231</v>
      </c>
      <c r="M17" s="14">
        <v>2732</v>
      </c>
      <c r="N17" s="12">
        <f t="shared" si="2"/>
        <v>136392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12282</v>
      </c>
      <c r="C18" s="14">
        <v>6965</v>
      </c>
      <c r="D18" s="14">
        <v>10534</v>
      </c>
      <c r="E18" s="14">
        <v>1340</v>
      </c>
      <c r="F18" s="14">
        <v>7661</v>
      </c>
      <c r="G18" s="14">
        <v>12035</v>
      </c>
      <c r="H18" s="14">
        <v>10344</v>
      </c>
      <c r="I18" s="14">
        <v>11219</v>
      </c>
      <c r="J18" s="14">
        <v>7481</v>
      </c>
      <c r="K18" s="14">
        <v>10350</v>
      </c>
      <c r="L18" s="14">
        <v>3508</v>
      </c>
      <c r="M18" s="14">
        <v>2038</v>
      </c>
      <c r="N18" s="12">
        <f t="shared" si="2"/>
        <v>95757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1258</v>
      </c>
      <c r="C19" s="14">
        <v>1418</v>
      </c>
      <c r="D19" s="14">
        <v>768</v>
      </c>
      <c r="E19" s="14">
        <v>135</v>
      </c>
      <c r="F19" s="14">
        <v>1127</v>
      </c>
      <c r="G19" s="14">
        <v>2144</v>
      </c>
      <c r="H19" s="14">
        <v>1391</v>
      </c>
      <c r="I19" s="14">
        <v>717</v>
      </c>
      <c r="J19" s="14">
        <v>739</v>
      </c>
      <c r="K19" s="14">
        <v>685</v>
      </c>
      <c r="L19" s="14">
        <v>345</v>
      </c>
      <c r="M19" s="14">
        <v>160</v>
      </c>
      <c r="N19" s="12">
        <f t="shared" si="2"/>
        <v>10887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122969</v>
      </c>
      <c r="C20" s="18">
        <f>C21+C22+C23</f>
        <v>77121</v>
      </c>
      <c r="D20" s="18">
        <f>D21+D22+D23</f>
        <v>71758</v>
      </c>
      <c r="E20" s="18">
        <f>E21+E22+E23</f>
        <v>11815</v>
      </c>
      <c r="F20" s="18">
        <f aca="true" t="shared" si="6" ref="F20:M20">F21+F22+F23</f>
        <v>61318</v>
      </c>
      <c r="G20" s="18">
        <f t="shared" si="6"/>
        <v>99903</v>
      </c>
      <c r="H20" s="18">
        <f t="shared" si="6"/>
        <v>105331</v>
      </c>
      <c r="I20" s="18">
        <f t="shared" si="6"/>
        <v>97462</v>
      </c>
      <c r="J20" s="18">
        <f t="shared" si="6"/>
        <v>65199</v>
      </c>
      <c r="K20" s="18">
        <f t="shared" si="6"/>
        <v>98684</v>
      </c>
      <c r="L20" s="18">
        <f t="shared" si="6"/>
        <v>39528</v>
      </c>
      <c r="M20" s="18">
        <f t="shared" si="6"/>
        <v>22709</v>
      </c>
      <c r="N20" s="12">
        <f aca="true" t="shared" si="7" ref="N20:N26">SUM(B20:M20)</f>
        <v>873797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64182</v>
      </c>
      <c r="C21" s="14">
        <v>43452</v>
      </c>
      <c r="D21" s="14">
        <v>38769</v>
      </c>
      <c r="E21" s="14">
        <v>6480</v>
      </c>
      <c r="F21" s="14">
        <v>33139</v>
      </c>
      <c r="G21" s="14">
        <v>55350</v>
      </c>
      <c r="H21" s="14">
        <v>59886</v>
      </c>
      <c r="I21" s="14">
        <v>53646</v>
      </c>
      <c r="J21" s="14">
        <v>35049</v>
      </c>
      <c r="K21" s="14">
        <v>51885</v>
      </c>
      <c r="L21" s="14">
        <v>20980</v>
      </c>
      <c r="M21" s="14">
        <v>11917</v>
      </c>
      <c r="N21" s="12">
        <f t="shared" si="7"/>
        <v>474735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56071</v>
      </c>
      <c r="C22" s="14">
        <v>31175</v>
      </c>
      <c r="D22" s="14">
        <v>31680</v>
      </c>
      <c r="E22" s="14">
        <v>5017</v>
      </c>
      <c r="F22" s="14">
        <v>26578</v>
      </c>
      <c r="G22" s="14">
        <v>41442</v>
      </c>
      <c r="H22" s="14">
        <v>43032</v>
      </c>
      <c r="I22" s="14">
        <v>42164</v>
      </c>
      <c r="J22" s="14">
        <v>28634</v>
      </c>
      <c r="K22" s="14">
        <v>44822</v>
      </c>
      <c r="L22" s="14">
        <v>17598</v>
      </c>
      <c r="M22" s="14">
        <v>10345</v>
      </c>
      <c r="N22" s="12">
        <f t="shared" si="7"/>
        <v>378558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2716</v>
      </c>
      <c r="C23" s="14">
        <v>2494</v>
      </c>
      <c r="D23" s="14">
        <v>1309</v>
      </c>
      <c r="E23" s="14">
        <v>318</v>
      </c>
      <c r="F23" s="14">
        <v>1601</v>
      </c>
      <c r="G23" s="14">
        <v>3111</v>
      </c>
      <c r="H23" s="14">
        <v>2413</v>
      </c>
      <c r="I23" s="14">
        <v>1652</v>
      </c>
      <c r="J23" s="14">
        <v>1516</v>
      </c>
      <c r="K23" s="14">
        <v>1977</v>
      </c>
      <c r="L23" s="14">
        <v>950</v>
      </c>
      <c r="M23" s="14">
        <v>447</v>
      </c>
      <c r="N23" s="12">
        <f t="shared" si="7"/>
        <v>20504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175969</v>
      </c>
      <c r="C24" s="14">
        <f>C25+C26</f>
        <v>130647</v>
      </c>
      <c r="D24" s="14">
        <f>D25+D26</f>
        <v>118897</v>
      </c>
      <c r="E24" s="14">
        <f>E25+E26</f>
        <v>22104</v>
      </c>
      <c r="F24" s="14">
        <f aca="true" t="shared" si="8" ref="F24:M24">F25+F26</f>
        <v>118749</v>
      </c>
      <c r="G24" s="14">
        <f t="shared" si="8"/>
        <v>176813</v>
      </c>
      <c r="H24" s="14">
        <f t="shared" si="8"/>
        <v>148636</v>
      </c>
      <c r="I24" s="14">
        <f t="shared" si="8"/>
        <v>122958</v>
      </c>
      <c r="J24" s="14">
        <f t="shared" si="8"/>
        <v>93976</v>
      </c>
      <c r="K24" s="14">
        <f t="shared" si="8"/>
        <v>105474</v>
      </c>
      <c r="L24" s="14">
        <f t="shared" si="8"/>
        <v>35414</v>
      </c>
      <c r="M24" s="14">
        <f t="shared" si="8"/>
        <v>20261</v>
      </c>
      <c r="N24" s="12">
        <f t="shared" si="7"/>
        <v>1269898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72293</v>
      </c>
      <c r="C25" s="14">
        <v>60443</v>
      </c>
      <c r="D25" s="14">
        <v>53666</v>
      </c>
      <c r="E25" s="14">
        <v>11070</v>
      </c>
      <c r="F25" s="14">
        <v>52927</v>
      </c>
      <c r="G25" s="14">
        <v>83681</v>
      </c>
      <c r="H25" s="14">
        <v>73330</v>
      </c>
      <c r="I25" s="14">
        <v>50542</v>
      </c>
      <c r="J25" s="14">
        <v>43959</v>
      </c>
      <c r="K25" s="14">
        <v>43431</v>
      </c>
      <c r="L25" s="14">
        <v>14805</v>
      </c>
      <c r="M25" s="14">
        <v>7529</v>
      </c>
      <c r="N25" s="12">
        <f t="shared" si="7"/>
        <v>567676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103676</v>
      </c>
      <c r="C26" s="14">
        <v>70204</v>
      </c>
      <c r="D26" s="14">
        <v>65231</v>
      </c>
      <c r="E26" s="14">
        <v>11034</v>
      </c>
      <c r="F26" s="14">
        <v>65822</v>
      </c>
      <c r="G26" s="14">
        <v>93132</v>
      </c>
      <c r="H26" s="14">
        <v>75306</v>
      </c>
      <c r="I26" s="14">
        <v>72416</v>
      </c>
      <c r="J26" s="14">
        <v>50017</v>
      </c>
      <c r="K26" s="14">
        <v>62043</v>
      </c>
      <c r="L26" s="14">
        <v>20609</v>
      </c>
      <c r="M26" s="14">
        <v>12732</v>
      </c>
      <c r="N26" s="12">
        <f t="shared" si="7"/>
        <v>702222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1044916.7523922198</v>
      </c>
      <c r="C36" s="60">
        <f aca="true" t="shared" si="11" ref="C36:M36">C37+C38+C39+C40</f>
        <v>741705.4088079999</v>
      </c>
      <c r="D36" s="60">
        <f t="shared" si="11"/>
        <v>694916.803865</v>
      </c>
      <c r="E36" s="60">
        <f t="shared" si="11"/>
        <v>155655.8639992</v>
      </c>
      <c r="F36" s="60">
        <f t="shared" si="11"/>
        <v>690424.26497515</v>
      </c>
      <c r="G36" s="60">
        <f t="shared" si="11"/>
        <v>874190.1614000001</v>
      </c>
      <c r="H36" s="60">
        <f t="shared" si="11"/>
        <v>926214.7776</v>
      </c>
      <c r="I36" s="60">
        <f t="shared" si="11"/>
        <v>801271.7558467999</v>
      </c>
      <c r="J36" s="60">
        <f t="shared" si="11"/>
        <v>652223.4338114</v>
      </c>
      <c r="K36" s="60">
        <f t="shared" si="11"/>
        <v>760886.32063408</v>
      </c>
      <c r="L36" s="60">
        <f t="shared" si="11"/>
        <v>371490.08211332</v>
      </c>
      <c r="M36" s="60">
        <f t="shared" si="11"/>
        <v>217803.80026496004</v>
      </c>
      <c r="N36" s="60">
        <f>N37+N38+N39+N40</f>
        <v>7931699.4257101305</v>
      </c>
    </row>
    <row r="37" spans="1:14" ht="18.75" customHeight="1">
      <c r="A37" s="57" t="s">
        <v>54</v>
      </c>
      <c r="B37" s="54">
        <f aca="true" t="shared" si="12" ref="B37:M37">B29*B7</f>
        <v>1044849.2843999999</v>
      </c>
      <c r="C37" s="54">
        <f t="shared" si="12"/>
        <v>741533.0623999999</v>
      </c>
      <c r="D37" s="54">
        <f t="shared" si="12"/>
        <v>684724.04</v>
      </c>
      <c r="E37" s="54">
        <f t="shared" si="12"/>
        <v>155396.9263</v>
      </c>
      <c r="F37" s="54">
        <f t="shared" si="12"/>
        <v>690334.177</v>
      </c>
      <c r="G37" s="54">
        <f t="shared" si="12"/>
        <v>874180.9755000001</v>
      </c>
      <c r="H37" s="54">
        <f t="shared" si="12"/>
        <v>925954.056</v>
      </c>
      <c r="I37" s="54">
        <f t="shared" si="12"/>
        <v>801098.9896</v>
      </c>
      <c r="J37" s="54">
        <f t="shared" si="12"/>
        <v>652024.7162</v>
      </c>
      <c r="K37" s="54">
        <f t="shared" si="12"/>
        <v>760584.0627</v>
      </c>
      <c r="L37" s="54">
        <f t="shared" si="12"/>
        <v>371333.9636</v>
      </c>
      <c r="M37" s="54">
        <f t="shared" si="12"/>
        <v>217747.83380000002</v>
      </c>
      <c r="N37" s="56">
        <f>SUM(B37:M37)</f>
        <v>7919762.0875</v>
      </c>
    </row>
    <row r="38" spans="1:14" ht="18.75" customHeight="1">
      <c r="A38" s="57" t="s">
        <v>55</v>
      </c>
      <c r="B38" s="54">
        <f aca="true" t="shared" si="13" ref="B38:M38">B30*B7</f>
        <v>-3189.61200778</v>
      </c>
      <c r="C38" s="54">
        <f t="shared" si="13"/>
        <v>-2220.173592</v>
      </c>
      <c r="D38" s="54">
        <f t="shared" si="13"/>
        <v>-2093.996135</v>
      </c>
      <c r="E38" s="54">
        <f t="shared" si="13"/>
        <v>-387.3423008</v>
      </c>
      <c r="F38" s="54">
        <f t="shared" si="13"/>
        <v>-2071.31202485</v>
      </c>
      <c r="G38" s="54">
        <f t="shared" si="13"/>
        <v>-2652.9741000000004</v>
      </c>
      <c r="H38" s="54">
        <f t="shared" si="13"/>
        <v>-2636.8384</v>
      </c>
      <c r="I38" s="54">
        <f t="shared" si="13"/>
        <v>-2373.8337532</v>
      </c>
      <c r="J38" s="54">
        <f t="shared" si="13"/>
        <v>-1919.8823886</v>
      </c>
      <c r="K38" s="54">
        <f t="shared" si="13"/>
        <v>-2299.98206592</v>
      </c>
      <c r="L38" s="54">
        <f t="shared" si="13"/>
        <v>-1115.04148668</v>
      </c>
      <c r="M38" s="54">
        <f t="shared" si="13"/>
        <v>-663.07353504</v>
      </c>
      <c r="N38" s="25">
        <f>SUM(B38:M38)</f>
        <v>-23624.061789869997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10125.36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-23419.6</v>
      </c>
      <c r="C42" s="25">
        <f aca="true" t="shared" si="15" ref="C42:M42">+C43+C46+C54+C55</f>
        <v>32560.100000000006</v>
      </c>
      <c r="D42" s="25">
        <f t="shared" si="15"/>
        <v>-40115.68</v>
      </c>
      <c r="E42" s="25">
        <f t="shared" si="15"/>
        <v>18638.33</v>
      </c>
      <c r="F42" s="25">
        <f t="shared" si="15"/>
        <v>223429.66999999998</v>
      </c>
      <c r="G42" s="25">
        <f t="shared" si="15"/>
        <v>-51842.770000000004</v>
      </c>
      <c r="H42" s="25">
        <f t="shared" si="15"/>
        <v>-48248.3</v>
      </c>
      <c r="I42" s="25">
        <f t="shared" si="15"/>
        <v>24833.520000000004</v>
      </c>
      <c r="J42" s="25">
        <f t="shared" si="15"/>
        <v>-31819.319999999996</v>
      </c>
      <c r="K42" s="25">
        <f t="shared" si="15"/>
        <v>-24183.53</v>
      </c>
      <c r="L42" s="25">
        <f t="shared" si="15"/>
        <v>-22855.93</v>
      </c>
      <c r="M42" s="25">
        <f t="shared" si="15"/>
        <v>-7664.230000000001</v>
      </c>
      <c r="N42" s="25">
        <f>+N43+N46+N54+N55</f>
        <v>49312.26000000001</v>
      </c>
    </row>
    <row r="43" spans="1:14" ht="18.75" customHeight="1">
      <c r="A43" s="17" t="s">
        <v>59</v>
      </c>
      <c r="B43" s="26">
        <f>B44+B45</f>
        <v>-72827</v>
      </c>
      <c r="C43" s="26">
        <f>C44+C45</f>
        <v>-74670</v>
      </c>
      <c r="D43" s="26">
        <f>D44+D45</f>
        <v>-50532.4</v>
      </c>
      <c r="E43" s="26">
        <f>E44+E45</f>
        <v>-6946.4</v>
      </c>
      <c r="F43" s="26">
        <f aca="true" t="shared" si="16" ref="F43:M43">F44+F45</f>
        <v>-43126.2</v>
      </c>
      <c r="G43" s="26">
        <f t="shared" si="16"/>
        <v>-80807</v>
      </c>
      <c r="H43" s="26">
        <f t="shared" si="16"/>
        <v>-97017.8</v>
      </c>
      <c r="I43" s="26">
        <f t="shared" si="16"/>
        <v>-47614</v>
      </c>
      <c r="J43" s="26">
        <f t="shared" si="16"/>
        <v>-62582.2</v>
      </c>
      <c r="K43" s="26">
        <f t="shared" si="16"/>
        <v>-48640</v>
      </c>
      <c r="L43" s="26">
        <f t="shared" si="16"/>
        <v>-31551.4</v>
      </c>
      <c r="M43" s="26">
        <f t="shared" si="16"/>
        <v>-21580.2</v>
      </c>
      <c r="N43" s="25">
        <f aca="true" t="shared" si="17" ref="N43:N55">SUM(B43:M43)</f>
        <v>-637894.6</v>
      </c>
    </row>
    <row r="44" spans="1:25" ht="18.75" customHeight="1">
      <c r="A44" s="13" t="s">
        <v>60</v>
      </c>
      <c r="B44" s="20">
        <f>ROUND(-B9*$D$3,2)</f>
        <v>-72827</v>
      </c>
      <c r="C44" s="20">
        <f>ROUND(-C9*$D$3,2)</f>
        <v>-74670</v>
      </c>
      <c r="D44" s="20">
        <f>ROUND(-D9*$D$3,2)</f>
        <v>-50532.4</v>
      </c>
      <c r="E44" s="20">
        <f>ROUND(-E9*$D$3,2)</f>
        <v>-6946.4</v>
      </c>
      <c r="F44" s="20">
        <f aca="true" t="shared" si="18" ref="F44:M44">ROUND(-F9*$D$3,2)</f>
        <v>-43126.2</v>
      </c>
      <c r="G44" s="20">
        <f t="shared" si="18"/>
        <v>-80807</v>
      </c>
      <c r="H44" s="20">
        <f t="shared" si="18"/>
        <v>-97017.8</v>
      </c>
      <c r="I44" s="20">
        <f t="shared" si="18"/>
        <v>-47614</v>
      </c>
      <c r="J44" s="20">
        <f t="shared" si="18"/>
        <v>-62582.2</v>
      </c>
      <c r="K44" s="20">
        <f t="shared" si="18"/>
        <v>-48640</v>
      </c>
      <c r="L44" s="20">
        <f t="shared" si="18"/>
        <v>-31551.4</v>
      </c>
      <c r="M44" s="20">
        <f t="shared" si="18"/>
        <v>-21580.2</v>
      </c>
      <c r="N44" s="46">
        <f t="shared" si="17"/>
        <v>-637894.6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101</v>
      </c>
      <c r="B54" s="27">
        <v>49407.4</v>
      </c>
      <c r="C54" s="27">
        <v>107230.1</v>
      </c>
      <c r="D54" s="27">
        <v>10416.72</v>
      </c>
      <c r="E54" s="27">
        <v>25584.73</v>
      </c>
      <c r="F54" s="27">
        <v>266555.87</v>
      </c>
      <c r="G54" s="27">
        <v>28964.23</v>
      </c>
      <c r="H54" s="27">
        <v>48769.5</v>
      </c>
      <c r="I54" s="27">
        <v>72447.52</v>
      </c>
      <c r="J54" s="27">
        <v>30762.88</v>
      </c>
      <c r="K54" s="27">
        <v>24456.47</v>
      </c>
      <c r="L54" s="27">
        <v>8695.47</v>
      </c>
      <c r="M54" s="27">
        <v>13915.97</v>
      </c>
      <c r="N54" s="24">
        <f t="shared" si="17"/>
        <v>687206.86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1021497.1523922199</v>
      </c>
      <c r="C57" s="29">
        <f t="shared" si="21"/>
        <v>774265.5088079999</v>
      </c>
      <c r="D57" s="29">
        <f t="shared" si="21"/>
        <v>654801.123865</v>
      </c>
      <c r="E57" s="29">
        <f t="shared" si="21"/>
        <v>174294.1939992</v>
      </c>
      <c r="F57" s="29">
        <f t="shared" si="21"/>
        <v>913853.93497515</v>
      </c>
      <c r="G57" s="29">
        <f t="shared" si="21"/>
        <v>822347.3914000001</v>
      </c>
      <c r="H57" s="29">
        <f t="shared" si="21"/>
        <v>877966.4776</v>
      </c>
      <c r="I57" s="29">
        <f t="shared" si="21"/>
        <v>826105.2758468</v>
      </c>
      <c r="J57" s="29">
        <f t="shared" si="21"/>
        <v>620404.1138114</v>
      </c>
      <c r="K57" s="29">
        <f t="shared" si="21"/>
        <v>736702.79063408</v>
      </c>
      <c r="L57" s="29">
        <f t="shared" si="21"/>
        <v>348634.15211332</v>
      </c>
      <c r="M57" s="29">
        <f t="shared" si="21"/>
        <v>210139.57026496003</v>
      </c>
      <c r="N57" s="29">
        <f>SUM(B57:M57)</f>
        <v>7981011.685710129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1021497.15</v>
      </c>
      <c r="C60" s="36">
        <f aca="true" t="shared" si="22" ref="C60:M60">SUM(C61:C74)</f>
        <v>774265.51</v>
      </c>
      <c r="D60" s="36">
        <f t="shared" si="22"/>
        <v>654801.12</v>
      </c>
      <c r="E60" s="36">
        <f t="shared" si="22"/>
        <v>174294.2</v>
      </c>
      <c r="F60" s="36">
        <f t="shared" si="22"/>
        <v>913853.94</v>
      </c>
      <c r="G60" s="36">
        <f t="shared" si="22"/>
        <v>822347.4</v>
      </c>
      <c r="H60" s="36">
        <f t="shared" si="22"/>
        <v>877966.49</v>
      </c>
      <c r="I60" s="36">
        <f t="shared" si="22"/>
        <v>826105.28</v>
      </c>
      <c r="J60" s="36">
        <f t="shared" si="22"/>
        <v>620404.12</v>
      </c>
      <c r="K60" s="36">
        <f t="shared" si="22"/>
        <v>736702.79</v>
      </c>
      <c r="L60" s="36">
        <f t="shared" si="22"/>
        <v>348634.15</v>
      </c>
      <c r="M60" s="36">
        <f t="shared" si="22"/>
        <v>210139.57</v>
      </c>
      <c r="N60" s="29">
        <f>SUM(N61:N74)</f>
        <v>7981011.720000001</v>
      </c>
    </row>
    <row r="61" spans="1:15" ht="18.75" customHeight="1">
      <c r="A61" s="17" t="s">
        <v>73</v>
      </c>
      <c r="B61" s="36">
        <v>207293.04</v>
      </c>
      <c r="C61" s="36">
        <v>202281.85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409574.89</v>
      </c>
      <c r="O61"/>
    </row>
    <row r="62" spans="1:15" ht="18.75" customHeight="1">
      <c r="A62" s="17" t="s">
        <v>74</v>
      </c>
      <c r="B62" s="36">
        <v>814204.11</v>
      </c>
      <c r="C62" s="36">
        <v>571983.66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1386187.77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654801.12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654801.12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174294.2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174294.2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913853.94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913853.94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822347.4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822347.4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689455.47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689455.47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188511.02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188511.02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826105.28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826105.28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620404.12</v>
      </c>
      <c r="K70" s="35">
        <v>0</v>
      </c>
      <c r="L70" s="35">
        <v>0</v>
      </c>
      <c r="M70" s="35">
        <v>0</v>
      </c>
      <c r="N70" s="29">
        <f t="shared" si="23"/>
        <v>620404.12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736702.79</v>
      </c>
      <c r="L71" s="35">
        <v>0</v>
      </c>
      <c r="M71" s="61"/>
      <c r="N71" s="26">
        <f t="shared" si="23"/>
        <v>736702.79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348634.15</v>
      </c>
      <c r="M72" s="35">
        <v>0</v>
      </c>
      <c r="N72" s="29">
        <f t="shared" si="23"/>
        <v>348634.15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210139.57</v>
      </c>
      <c r="N73" s="26">
        <f t="shared" si="23"/>
        <v>210139.57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2.2639923099713597</v>
      </c>
      <c r="C78" s="44">
        <v>2.2316471651064873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1.9788682492637621</v>
      </c>
      <c r="C79" s="44">
        <v>1.8663580904694652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1.8149786479326797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2.5242992394012616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2.119276527551008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1.6805176587061292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1.9774538493341878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1.9331273984630284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1.9200139839041899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2.1625588823911297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2.067721391026433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2.454931683760144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2.404917963308085</v>
      </c>
      <c r="N90" s="50"/>
      <c r="Y90"/>
    </row>
    <row r="91" spans="1:13" ht="43.5" customHeight="1">
      <c r="A91" s="66" t="s">
        <v>102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4" ht="14.25">
      <c r="B94" s="40"/>
    </row>
    <row r="95" ht="14.25">
      <c r="H95" s="41"/>
    </row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2016-09-28T18:40:20Z</dcterms:modified>
  <cp:category/>
  <cp:version/>
  <cp:contentType/>
  <cp:contentStatus/>
</cp:coreProperties>
</file>