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<sst xmlns="http://schemas.openxmlformats.org/spreadsheetml/2006/main" count="105" uniqueCount="103">
  <si>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</si>
  <si>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</si>
  <si>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</si>
  <si>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</si>
  <si>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</si>
  <si>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</si>
  <si>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</si>
  <si>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</si>
  <si>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</si>
  <si>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</si>
  <si>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</si>
  <si>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</si>
  <si>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</si>
  <si>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</si>
  <si>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</si>
  <si>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</si>
  <si>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</si>
  <si>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</si>
  <si>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</si>
  <si>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</si>
  <si>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</si>
  <si>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</si>
  <si>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</si>
  <si>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</si>
  <si>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</si>
  <si>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</si>
  <si>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</si>
  <si>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</si>
  <si>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</si>
  <si>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</si>
  <si>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</si>
  <si>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</si>
  <si>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</si>
  <si>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</si>
  <si>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</si>
  <si>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</si>
  <si>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</si>
  <si>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</si>
  <si>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</si>
  <si>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</si>
  <si>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</si>
  <si>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</si>
  <si>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</si>
  <si>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</si>
  <si>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</si>
  <si>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</si>
  <si>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</si>
  <si>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</si>
  <si>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</si>
  <si>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</si>
  <si>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</si>
  <si>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</si>
  <si>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</si>
  <si>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</si>
  <si>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</si>
  <si>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</si>
  <si>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</si>
  <si>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</si>
  <si>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</si>
  <si>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</si>
  <si>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</si>
  <si>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</si>
  <si>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</si>
  <si>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</si>
  <si>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</si>
  <si>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</si>
  <si>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</si>
  <si>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</si>
  <si>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</si>
  <si>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</si>
  <si>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</si>
  <si>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</si>
  <si>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</si>
  <si>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</si>
  <si>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</si>
  <si>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</si>
  <si>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</si>
  <si>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</si>
  <si>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</si>
  <si>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</si>
  <si>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</si>
  <si>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</si>
  <si>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</si>
  <si>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</si>
  <si>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</si>
  <si>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</si>
  <si>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</si>
  <si>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</si>
  <si>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</si>
  <si>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</si>
  <si>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</si>
  <si>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</si>
  <si>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</si>
  <si>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</si>
  <si>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</si>
  <si>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</si>
  <si>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01 A 30/09/16 - VENCIMENTO 13/09 A 13/10/16</t>
  </si>
  <si>
    <t>8. Tarifa de Remuneração por Passageiro (3)</t>
  </si>
  <si>
    <t>5.2.6. Pagamento por estimativa (1)</t>
  </si>
  <si>
    <t>5.3. Revisão de Remuneração pelo Transporte Coletivo (2)</t>
  </si>
  <si>
    <t>3.1.  Quantidade de Validadores Remunerados (Posição em 30/09/16)</t>
  </si>
  <si>
    <t>3.2.  Remuneração por Validador/dia</t>
  </si>
  <si>
    <t>Nota: (1) Pagamento por estimativa da rede da madrugada (linhas noturnas), mês de agosto/16.
            (2) Revisão de passageiros transportados, processada pelo sistema de bilhetagem eletrônica, mês de agosto/16, todas as áreas. Total de 352.113 passageiros.
                  Revisão de fatores no período de 01/01 a 31/08/15, todas as áreas.
          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</si>
</sst>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43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3" fontId="46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555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22555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10825" y="22555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1091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009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109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2091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3091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409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509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609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709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809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909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2091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009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1091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2091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3091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4091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5091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6091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7091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80916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909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3091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009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409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509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609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709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809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909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7.25390625" style="1" customWidth="1"/>
    <col min="4" max="4" width="17.125" style="1" customWidth="1"/>
    <col min="5" max="5" width="15.75390625" style="1" customWidth="1"/>
    <col min="6" max="6" width="17.87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7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1.50390625" style="1" bestFit="1" customWidth="1"/>
    <col min="17" max="17" width="10.875" style="1" bestFit="1" customWidth="1"/>
    <col min="18" max="16384" width="9.00390625" style="1" customWidth="1"/>
  </cols>
  <sheetData>
    <row r="1" spans="1:14" ht="21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1">
      <c r="A2" s="68" t="s">
        <v>96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26.25" customHeight="1">
      <c r="A4" s="69" t="s">
        <v>1</v>
      </c>
      <c r="B4" s="69" t="s">
        <v>42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 t="s">
        <v>2</v>
      </c>
    </row>
    <row r="5" spans="1:14" ht="42" customHeight="1">
      <c r="A5" s="69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69"/>
    </row>
    <row r="6" spans="1:14" ht="20.25" customHeight="1">
      <c r="A6" s="69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69"/>
    </row>
    <row r="7" spans="1:25" ht="18.75" customHeight="1">
      <c r="A7" s="9" t="s">
        <v>3</v>
      </c>
      <c r="B7" s="10">
        <f>B8+B20+B24</f>
        <v>13718424</v>
      </c>
      <c r="C7" s="10">
        <f>C8+C20+C24</f>
        <v>9944775</v>
      </c>
      <c r="D7" s="10">
        <f>D8+D20+D24</f>
        <v>10365993</v>
      </c>
      <c r="E7" s="10">
        <f>E8+E20+E24</f>
        <v>1724826</v>
      </c>
      <c r="F7" s="10">
        <f aca="true" t="shared" si="0" ref="F7:M7">F8+F20+F24</f>
        <v>8772302</v>
      </c>
      <c r="G7" s="10">
        <f t="shared" si="0"/>
        <v>13875797</v>
      </c>
      <c r="H7" s="10">
        <f t="shared" si="0"/>
        <v>12550814</v>
      </c>
      <c r="I7" s="10">
        <f t="shared" si="0"/>
        <v>11308050</v>
      </c>
      <c r="J7" s="10">
        <f t="shared" si="0"/>
        <v>8117149</v>
      </c>
      <c r="K7" s="10">
        <f t="shared" si="0"/>
        <v>10044558</v>
      </c>
      <c r="L7" s="10">
        <f t="shared" si="0"/>
        <v>3986548</v>
      </c>
      <c r="M7" s="10">
        <f t="shared" si="0"/>
        <v>2323693</v>
      </c>
      <c r="N7" s="10">
        <f>+N8+N20+N24</f>
        <v>106732929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5865728</v>
      </c>
      <c r="C8" s="12">
        <f>+C9+C12+C16</f>
        <v>4561832</v>
      </c>
      <c r="D8" s="12">
        <f>+D9+D12+D16</f>
        <v>5158800</v>
      </c>
      <c r="E8" s="12">
        <f>+E9+E12+E16</f>
        <v>781138</v>
      </c>
      <c r="F8" s="12">
        <f aca="true" t="shared" si="1" ref="F8:M8">+F9+F12+F16</f>
        <v>3971816</v>
      </c>
      <c r="G8" s="12">
        <f t="shared" si="1"/>
        <v>6556033</v>
      </c>
      <c r="H8" s="12">
        <f t="shared" si="1"/>
        <v>5848858</v>
      </c>
      <c r="I8" s="12">
        <f t="shared" si="1"/>
        <v>5380851</v>
      </c>
      <c r="J8" s="12">
        <f t="shared" si="1"/>
        <v>3902672</v>
      </c>
      <c r="K8" s="12">
        <f t="shared" si="1"/>
        <v>4568980</v>
      </c>
      <c r="L8" s="12">
        <f t="shared" si="1"/>
        <v>2048589</v>
      </c>
      <c r="M8" s="12">
        <f t="shared" si="1"/>
        <v>1245517</v>
      </c>
      <c r="N8" s="12">
        <f>SUM(B8:M8)</f>
        <v>49890814</v>
      </c>
      <c r="O8"/>
      <c r="P8" s="71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562140</v>
      </c>
      <c r="C9" s="14">
        <v>555242</v>
      </c>
      <c r="D9" s="14">
        <v>401834</v>
      </c>
      <c r="E9" s="14">
        <v>54859</v>
      </c>
      <c r="F9" s="14">
        <v>330067</v>
      </c>
      <c r="G9" s="14">
        <v>620877</v>
      </c>
      <c r="H9" s="14">
        <v>740200</v>
      </c>
      <c r="I9" s="14">
        <v>361590</v>
      </c>
      <c r="J9" s="14">
        <v>469705</v>
      </c>
      <c r="K9" s="14">
        <v>379253</v>
      </c>
      <c r="L9" s="14">
        <v>239004</v>
      </c>
      <c r="M9" s="14">
        <v>151327</v>
      </c>
      <c r="N9" s="12">
        <f aca="true" t="shared" si="2" ref="N9:N19">SUM(B9:M9)</f>
        <v>4866098</v>
      </c>
      <c r="O9"/>
      <c r="P9" s="72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562140</v>
      </c>
      <c r="C10" s="14">
        <f>+C9-C11</f>
        <v>555242</v>
      </c>
      <c r="D10" s="14">
        <f>+D9-D11</f>
        <v>401834</v>
      </c>
      <c r="E10" s="14">
        <f>+E9-E11</f>
        <v>54859</v>
      </c>
      <c r="F10" s="14">
        <f aca="true" t="shared" si="3" ref="F10:M10">+F9-F11</f>
        <v>330067</v>
      </c>
      <c r="G10" s="14">
        <f t="shared" si="3"/>
        <v>620877</v>
      </c>
      <c r="H10" s="14">
        <f t="shared" si="3"/>
        <v>740200</v>
      </c>
      <c r="I10" s="14">
        <f t="shared" si="3"/>
        <v>361590</v>
      </c>
      <c r="J10" s="14">
        <f t="shared" si="3"/>
        <v>469705</v>
      </c>
      <c r="K10" s="14">
        <f t="shared" si="3"/>
        <v>379253</v>
      </c>
      <c r="L10" s="14">
        <f t="shared" si="3"/>
        <v>239004</v>
      </c>
      <c r="M10" s="14">
        <f t="shared" si="3"/>
        <v>151327</v>
      </c>
      <c r="N10" s="12">
        <f t="shared" si="2"/>
        <v>4866098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4488214</v>
      </c>
      <c r="C12" s="14">
        <f>C13+C14+C15</f>
        <v>3457557</v>
      </c>
      <c r="D12" s="14">
        <f>D13+D14+D15</f>
        <v>4135484</v>
      </c>
      <c r="E12" s="14">
        <f>E13+E14+E15</f>
        <v>630538</v>
      </c>
      <c r="F12" s="14">
        <f aca="true" t="shared" si="4" ref="F12:M12">F13+F14+F15</f>
        <v>3114497</v>
      </c>
      <c r="G12" s="14">
        <f t="shared" si="4"/>
        <v>5066584</v>
      </c>
      <c r="H12" s="14">
        <f t="shared" si="4"/>
        <v>4380021</v>
      </c>
      <c r="I12" s="14">
        <f t="shared" si="4"/>
        <v>4253761</v>
      </c>
      <c r="J12" s="14">
        <f t="shared" si="4"/>
        <v>2917932</v>
      </c>
      <c r="K12" s="14">
        <f t="shared" si="4"/>
        <v>3481506</v>
      </c>
      <c r="L12" s="14">
        <f t="shared" si="4"/>
        <v>1564492</v>
      </c>
      <c r="M12" s="14">
        <f t="shared" si="4"/>
        <v>966305</v>
      </c>
      <c r="N12" s="12">
        <f t="shared" si="2"/>
        <v>38456891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2167264</v>
      </c>
      <c r="C13" s="14">
        <v>1720682</v>
      </c>
      <c r="D13" s="14">
        <v>1995891</v>
      </c>
      <c r="E13" s="14">
        <v>308303</v>
      </c>
      <c r="F13" s="14">
        <v>1497759</v>
      </c>
      <c r="G13" s="14">
        <v>2480544</v>
      </c>
      <c r="H13" s="14">
        <v>2241519</v>
      </c>
      <c r="I13" s="14">
        <v>2136234</v>
      </c>
      <c r="J13" s="14">
        <v>1403926</v>
      </c>
      <c r="K13" s="14">
        <v>1660811</v>
      </c>
      <c r="L13" s="14">
        <v>743345</v>
      </c>
      <c r="M13" s="14">
        <v>447211</v>
      </c>
      <c r="N13" s="12">
        <f t="shared" si="2"/>
        <v>18803489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2197912</v>
      </c>
      <c r="C14" s="14">
        <v>1585758</v>
      </c>
      <c r="D14" s="14">
        <v>2053530</v>
      </c>
      <c r="E14" s="14">
        <v>300359</v>
      </c>
      <c r="F14" s="14">
        <v>1511082</v>
      </c>
      <c r="G14" s="14">
        <v>2368795</v>
      </c>
      <c r="H14" s="14">
        <v>1985722</v>
      </c>
      <c r="I14" s="14">
        <v>2038668</v>
      </c>
      <c r="J14" s="14">
        <v>1424499</v>
      </c>
      <c r="K14" s="14">
        <v>1736042</v>
      </c>
      <c r="L14" s="14">
        <v>770425</v>
      </c>
      <c r="M14" s="14">
        <v>496128</v>
      </c>
      <c r="N14" s="12">
        <f t="shared" si="2"/>
        <v>18468920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123038</v>
      </c>
      <c r="C15" s="14">
        <v>151117</v>
      </c>
      <c r="D15" s="14">
        <v>86063</v>
      </c>
      <c r="E15" s="14">
        <v>21876</v>
      </c>
      <c r="F15" s="14">
        <v>105656</v>
      </c>
      <c r="G15" s="14">
        <v>217245</v>
      </c>
      <c r="H15" s="14">
        <v>152780</v>
      </c>
      <c r="I15" s="14">
        <v>78859</v>
      </c>
      <c r="J15" s="14">
        <v>89507</v>
      </c>
      <c r="K15" s="14">
        <v>84653</v>
      </c>
      <c r="L15" s="14">
        <v>50722</v>
      </c>
      <c r="M15" s="14">
        <v>22966</v>
      </c>
      <c r="N15" s="12">
        <f t="shared" si="2"/>
        <v>1184482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815374</v>
      </c>
      <c r="C16" s="14">
        <f>C17+C18+C19</f>
        <v>549033</v>
      </c>
      <c r="D16" s="14">
        <f>D17+D18+D19</f>
        <v>621482</v>
      </c>
      <c r="E16" s="14">
        <f>E17+E18+E19</f>
        <v>95741</v>
      </c>
      <c r="F16" s="14">
        <f aca="true" t="shared" si="5" ref="F16:M16">F17+F18+F19</f>
        <v>527252</v>
      </c>
      <c r="G16" s="14">
        <f t="shared" si="5"/>
        <v>868572</v>
      </c>
      <c r="H16" s="14">
        <f t="shared" si="5"/>
        <v>728637</v>
      </c>
      <c r="I16" s="14">
        <f t="shared" si="5"/>
        <v>765500</v>
      </c>
      <c r="J16" s="14">
        <f t="shared" si="5"/>
        <v>515035</v>
      </c>
      <c r="K16" s="14">
        <f t="shared" si="5"/>
        <v>708221</v>
      </c>
      <c r="L16" s="14">
        <f t="shared" si="5"/>
        <v>245093</v>
      </c>
      <c r="M16" s="14">
        <f t="shared" si="5"/>
        <v>127885</v>
      </c>
      <c r="N16" s="12">
        <f t="shared" si="2"/>
        <v>6567825</v>
      </c>
    </row>
    <row r="17" spans="1:25" ht="18.75" customHeight="1">
      <c r="A17" s="15" t="s">
        <v>16</v>
      </c>
      <c r="B17" s="14">
        <v>456913</v>
      </c>
      <c r="C17" s="14">
        <v>329069</v>
      </c>
      <c r="D17" s="14">
        <v>313180</v>
      </c>
      <c r="E17" s="14">
        <v>54225</v>
      </c>
      <c r="F17" s="14">
        <v>290199</v>
      </c>
      <c r="G17" s="14">
        <v>488417</v>
      </c>
      <c r="H17" s="14">
        <v>414603</v>
      </c>
      <c r="I17" s="14">
        <v>440162</v>
      </c>
      <c r="J17" s="14">
        <v>291477</v>
      </c>
      <c r="K17" s="14">
        <v>399032</v>
      </c>
      <c r="L17" s="14">
        <v>139398</v>
      </c>
      <c r="M17" s="14">
        <v>68916</v>
      </c>
      <c r="N17" s="12">
        <f t="shared" si="2"/>
        <v>3685591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327704</v>
      </c>
      <c r="C18" s="14">
        <v>185921</v>
      </c>
      <c r="D18" s="14">
        <v>288465</v>
      </c>
      <c r="E18" s="14">
        <v>37565</v>
      </c>
      <c r="F18" s="14">
        <v>208642</v>
      </c>
      <c r="G18" s="14">
        <v>327914</v>
      </c>
      <c r="H18" s="14">
        <v>279597</v>
      </c>
      <c r="I18" s="14">
        <v>308044</v>
      </c>
      <c r="J18" s="14">
        <v>204807</v>
      </c>
      <c r="K18" s="14">
        <v>291841</v>
      </c>
      <c r="L18" s="14">
        <v>97327</v>
      </c>
      <c r="M18" s="14">
        <v>54766</v>
      </c>
      <c r="N18" s="12">
        <f t="shared" si="2"/>
        <v>2612593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30757</v>
      </c>
      <c r="C19" s="14">
        <v>34043</v>
      </c>
      <c r="D19" s="14">
        <v>19837</v>
      </c>
      <c r="E19" s="14">
        <v>3951</v>
      </c>
      <c r="F19" s="14">
        <v>28411</v>
      </c>
      <c r="G19" s="14">
        <v>52241</v>
      </c>
      <c r="H19" s="14">
        <v>34437</v>
      </c>
      <c r="I19" s="14">
        <v>17294</v>
      </c>
      <c r="J19" s="14">
        <v>18751</v>
      </c>
      <c r="K19" s="14">
        <v>17348</v>
      </c>
      <c r="L19" s="14">
        <v>8368</v>
      </c>
      <c r="M19" s="14">
        <v>4203</v>
      </c>
      <c r="N19" s="12">
        <f t="shared" si="2"/>
        <v>269641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3287849</v>
      </c>
      <c r="C20" s="18">
        <f>C21+C22+C23</f>
        <v>2039486</v>
      </c>
      <c r="D20" s="18">
        <f>D21+D22+D23</f>
        <v>1993393</v>
      </c>
      <c r="E20" s="18">
        <f>E21+E22+E23</f>
        <v>334068</v>
      </c>
      <c r="F20" s="18">
        <f aca="true" t="shared" si="6" ref="F20:M20">F21+F22+F23</f>
        <v>1684023</v>
      </c>
      <c r="G20" s="18">
        <f t="shared" si="6"/>
        <v>2699822</v>
      </c>
      <c r="H20" s="18">
        <f t="shared" si="6"/>
        <v>2810111</v>
      </c>
      <c r="I20" s="18">
        <f t="shared" si="6"/>
        <v>2675643</v>
      </c>
      <c r="J20" s="18">
        <f t="shared" si="6"/>
        <v>1754197</v>
      </c>
      <c r="K20" s="18">
        <f t="shared" si="6"/>
        <v>2703990</v>
      </c>
      <c r="L20" s="18">
        <f t="shared" si="6"/>
        <v>1028470</v>
      </c>
      <c r="M20" s="18">
        <f t="shared" si="6"/>
        <v>580921</v>
      </c>
      <c r="N20" s="12">
        <f aca="true" t="shared" si="7" ref="N20:N26">SUM(B20:M20)</f>
        <v>23591973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1734553</v>
      </c>
      <c r="C21" s="14">
        <v>1164797</v>
      </c>
      <c r="D21" s="14">
        <v>1089430</v>
      </c>
      <c r="E21" s="14">
        <v>185096</v>
      </c>
      <c r="F21" s="14">
        <v>920906</v>
      </c>
      <c r="G21" s="14">
        <v>1514966</v>
      </c>
      <c r="H21" s="14">
        <v>1627287</v>
      </c>
      <c r="I21" s="14">
        <v>1490655</v>
      </c>
      <c r="J21" s="14">
        <v>952931</v>
      </c>
      <c r="K21" s="14">
        <v>1423411</v>
      </c>
      <c r="L21" s="14">
        <v>546732</v>
      </c>
      <c r="M21" s="14">
        <v>302528</v>
      </c>
      <c r="N21" s="12">
        <f t="shared" si="7"/>
        <v>12953292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1488434</v>
      </c>
      <c r="C22" s="14">
        <v>817520</v>
      </c>
      <c r="D22" s="14">
        <v>870500</v>
      </c>
      <c r="E22" s="14">
        <v>140848</v>
      </c>
      <c r="F22" s="14">
        <v>723632</v>
      </c>
      <c r="G22" s="14">
        <v>1107937</v>
      </c>
      <c r="H22" s="14">
        <v>1125249</v>
      </c>
      <c r="I22" s="14">
        <v>1144704</v>
      </c>
      <c r="J22" s="14">
        <v>763956</v>
      </c>
      <c r="K22" s="14">
        <v>1233171</v>
      </c>
      <c r="L22" s="14">
        <v>459851</v>
      </c>
      <c r="M22" s="14">
        <v>267968</v>
      </c>
      <c r="N22" s="12">
        <f t="shared" si="7"/>
        <v>10143770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64862</v>
      </c>
      <c r="C23" s="14">
        <v>57169</v>
      </c>
      <c r="D23" s="14">
        <v>33463</v>
      </c>
      <c r="E23" s="14">
        <v>8124</v>
      </c>
      <c r="F23" s="14">
        <v>39485</v>
      </c>
      <c r="G23" s="14">
        <v>76919</v>
      </c>
      <c r="H23" s="14">
        <v>57575</v>
      </c>
      <c r="I23" s="14">
        <v>40284</v>
      </c>
      <c r="J23" s="14">
        <v>37310</v>
      </c>
      <c r="K23" s="14">
        <v>47408</v>
      </c>
      <c r="L23" s="14">
        <v>21887</v>
      </c>
      <c r="M23" s="14">
        <v>10425</v>
      </c>
      <c r="N23" s="12">
        <f t="shared" si="7"/>
        <v>494911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4564847</v>
      </c>
      <c r="C24" s="14">
        <f>C25+C26</f>
        <v>3343457</v>
      </c>
      <c r="D24" s="14">
        <f>D25+D26</f>
        <v>3213800</v>
      </c>
      <c r="E24" s="14">
        <f>E25+E26</f>
        <v>609620</v>
      </c>
      <c r="F24" s="14">
        <f aca="true" t="shared" si="8" ref="F24:M24">F25+F26</f>
        <v>3116463</v>
      </c>
      <c r="G24" s="14">
        <f t="shared" si="8"/>
        <v>4619942</v>
      </c>
      <c r="H24" s="14">
        <f t="shared" si="8"/>
        <v>3891845</v>
      </c>
      <c r="I24" s="14">
        <f t="shared" si="8"/>
        <v>3251556</v>
      </c>
      <c r="J24" s="14">
        <f t="shared" si="8"/>
        <v>2460280</v>
      </c>
      <c r="K24" s="14">
        <f t="shared" si="8"/>
        <v>2771588</v>
      </c>
      <c r="L24" s="14">
        <f t="shared" si="8"/>
        <v>909489</v>
      </c>
      <c r="M24" s="14">
        <f t="shared" si="8"/>
        <v>497255</v>
      </c>
      <c r="N24" s="12">
        <f t="shared" si="7"/>
        <v>33250142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1997019</v>
      </c>
      <c r="C25" s="14">
        <v>1625674</v>
      </c>
      <c r="D25" s="14">
        <v>1551120</v>
      </c>
      <c r="E25" s="14">
        <v>322954</v>
      </c>
      <c r="F25" s="14">
        <v>1489865</v>
      </c>
      <c r="G25" s="14">
        <v>2308639</v>
      </c>
      <c r="H25" s="14">
        <v>2011051</v>
      </c>
      <c r="I25" s="14">
        <v>1411115</v>
      </c>
      <c r="J25" s="14">
        <v>1213528</v>
      </c>
      <c r="K25" s="14">
        <v>1223704</v>
      </c>
      <c r="L25" s="14">
        <v>406628</v>
      </c>
      <c r="M25" s="14">
        <v>197843</v>
      </c>
      <c r="N25" s="12">
        <f t="shared" si="7"/>
        <v>15759140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2567828</v>
      </c>
      <c r="C26" s="14">
        <v>1717783</v>
      </c>
      <c r="D26" s="14">
        <v>1662680</v>
      </c>
      <c r="E26" s="14">
        <v>286666</v>
      </c>
      <c r="F26" s="14">
        <v>1626598</v>
      </c>
      <c r="G26" s="14">
        <v>2311303</v>
      </c>
      <c r="H26" s="14">
        <v>1880794</v>
      </c>
      <c r="I26" s="14">
        <v>1840441</v>
      </c>
      <c r="J26" s="14">
        <v>1246752</v>
      </c>
      <c r="K26" s="14">
        <v>1547884</v>
      </c>
      <c r="L26" s="14">
        <v>502861</v>
      </c>
      <c r="M26" s="14">
        <v>299412</v>
      </c>
      <c r="N26" s="12">
        <f t="shared" si="7"/>
        <v>17491002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0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48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1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</row>
    <row r="32" spans="1:14" ht="18.75" customHeight="1">
      <c r="A32" s="51" t="s">
        <v>50</v>
      </c>
      <c r="B32" s="52">
        <f>'[1]DETALHAMENTO'!B32+'[2]DETALHAMENTO'!B32+'[3]DETALHAMENTO'!B32+'[4]DETALHAMENTO'!B32+'[5]DETALHAMENTO'!B32+'[6]DETALHAMENTO'!B32+'[7]DETALHAMENTO'!B32+'[8]DETALHAMENTO'!B32+'[9]DETALHAMENTO'!B32+'[10]DETALHAMENTO'!B32+'[11]DETALHAMENTO'!B32+'[12]DETALHAMENTO'!B32+'[13]DETALHAMENTO'!B32+'[14]DETALHAMENTO'!B32+'[15]DETALHAMENTO'!B32+'[16]DETALHAMENTO'!B32+'[17]DETALHAMENTO'!B32+'[18]DETALHAMENTO'!B32+'[19]DETALHAMENTO'!B32+'[20]DETALHAMENTO'!B32+'[21]DETALHAMENTO'!B32+'[22]DETALHAMENTO'!B32+'[23]DETALHAMENTO'!B32+'[24]DETALHAMENTO'!B32+'[25]DETALHAMENTO'!B32+'[26]DETALHAMENTO'!B32+'[27]DETALHAMENTO'!B32+'[28]DETALHAMENTO'!B32+'[29]DETALHAMENTO'!B32+'[30]DETALHAMENTO'!B32</f>
        <v>97712.40000000004</v>
      </c>
      <c r="C32" s="52">
        <f>'[1]DETALHAMENTO'!C32+'[2]DETALHAMENTO'!C32+'[3]DETALHAMENTO'!C32+'[4]DETALHAMENTO'!C32+'[5]DETALHAMENTO'!C32+'[6]DETALHAMENTO'!C32+'[7]DETALHAMENTO'!C32+'[8]DETALHAMENTO'!C32+'[9]DETALHAMENTO'!C32+'[10]DETALHAMENTO'!C32+'[11]DETALHAMENTO'!C32+'[12]DETALHAMENTO'!C32+'[13]DETALHAMENTO'!C32+'[14]DETALHAMENTO'!C32+'[15]DETALHAMENTO'!C32+'[16]DETALHAMENTO'!C32+'[17]DETALHAMENTO'!C32+'[18]DETALHAMENTO'!C32+'[19]DETALHAMENTO'!C32+'[20]DETALHAMENTO'!C32+'[21]DETALHAMENTO'!C32+'[22]DETALHAMENTO'!C32+'[23]DETALHAMENTO'!C32+'[24]DETALHAMENTO'!C32+'[25]DETALHAMENTO'!C32+'[26]DETALHAMENTO'!C32+'[27]DETALHAMENTO'!C32+'[28]DETALHAMENTO'!C32+'[29]DETALHAMENTO'!C32+'[30]DETALHAMENTO'!C32</f>
        <v>71775.59999999996</v>
      </c>
      <c r="D32" s="52">
        <f>'[1]DETALHAMENTO'!D32+'[2]DETALHAMENTO'!D32+'[3]DETALHAMENTO'!D32+'[4]DETALHAMENTO'!D32+'[5]DETALHAMENTO'!D32+'[6]DETALHAMENTO'!D32+'[7]DETALHAMENTO'!D32+'[8]DETALHAMENTO'!D32+'[9]DETALHAMENTO'!D32+'[10]DETALHAMENTO'!D32+'[11]DETALHAMENTO'!D32+'[12]DETALHAMENTO'!D32+'[13]DETALHAMENTO'!D32+'[14]DETALHAMENTO'!D32+'[15]DETALHAMENTO'!D32+'[16]DETALHAMENTO'!D32+'[17]DETALHAMENTO'!D32+'[18]DETALHAMENTO'!D32+'[19]DETALHAMENTO'!D32+'[20]DETALHAMENTO'!D32+'[21]DETALHAMENTO'!D32+'[22]DETALHAMENTO'!D32+'[23]DETALHAMENTO'!D32+'[24]DETALHAMENTO'!D32+'[25]DETALHAMENTO'!D32+'[26]DETALHAMENTO'!D32+'[27]DETALHAMENTO'!D32+'[28]DETALHAMENTO'!D32+'[29]DETALHAMENTO'!D32+'[30]DETALHAMENTO'!D32</f>
        <v>64842.00000000003</v>
      </c>
      <c r="E32" s="52">
        <f>'[1]DETALHAMENTO'!E32+'[2]DETALHAMENTO'!E32+'[3]DETALHAMENTO'!E32+'[4]DETALHAMENTO'!E32+'[5]DETALHAMENTO'!E32+'[6]DETALHAMENTO'!E32+'[7]DETALHAMENTO'!E32+'[8]DETALHAMENTO'!E32+'[9]DETALHAMENTO'!E32+'[10]DETALHAMENTO'!E32+'[11]DETALHAMENTO'!E32+'[12]DETALHAMENTO'!E32+'[13]DETALHAMENTO'!E32+'[14]DETALHAMENTO'!E32+'[15]DETALHAMENTO'!E32+'[16]DETALHAMENTO'!E32+'[17]DETALHAMENTO'!E32+'[18]DETALHAMENTO'!E32+'[19]DETALHAMENTO'!E32+'[20]DETALHAMENTO'!E32+'[21]DETALHAMENTO'!E32+'[22]DETALHAMENTO'!E32+'[23]DETALHAMENTO'!E32+'[24]DETALHAMENTO'!E32+'[25]DETALHAMENTO'!E32+'[26]DETALHAMENTO'!E32+'[27]DETALHAMENTO'!E32+'[28]DETALHAMENTO'!E32+'[29]DETALHAMENTO'!E32+'[30]DETALHAMENTO'!E32</f>
        <v>19388.4</v>
      </c>
      <c r="F32" s="52">
        <f>'[1]DETALHAMENTO'!F32+'[2]DETALHAMENTO'!F32+'[3]DETALHAMENTO'!F32+'[4]DETALHAMENTO'!F32+'[5]DETALHAMENTO'!F32+'[6]DETALHAMENTO'!F32+'[7]DETALHAMENTO'!F32+'[8]DETALHAMENTO'!F32+'[9]DETALHAMENTO'!F32+'[10]DETALHAMENTO'!F32+'[11]DETALHAMENTO'!F32+'[12]DETALHAMENTO'!F32+'[13]DETALHAMENTO'!F32+'[14]DETALHAMENTO'!F32+'[15]DETALHAMENTO'!F32+'[16]DETALHAMENTO'!F32+'[17]DETALHAMENTO'!F32+'[18]DETALHAMENTO'!F32+'[19]DETALHAMENTO'!F32+'[20]DETALHAMENTO'!F32+'[21]DETALHAMENTO'!F32+'[22]DETALHAMENTO'!F32+'[23]DETALHAMENTO'!F32+'[24]DETALHAMENTO'!F32+'[25]DETALHAMENTO'!F32+'[26]DETALHAMENTO'!F32+'[27]DETALHAMENTO'!F32+'[28]DETALHAMENTO'!F32+'[29]DETALHAMENTO'!F32+'[30]DETALHAMENTO'!F32</f>
        <v>64842.00000000003</v>
      </c>
      <c r="G32" s="52">
        <f>'[1]DETALHAMENTO'!G32+'[2]DETALHAMENTO'!G32+'[3]DETALHAMENTO'!G32+'[4]DETALHAMENTO'!G32+'[5]DETALHAMENTO'!G32+'[6]DETALHAMENTO'!G32+'[7]DETALHAMENTO'!G32+'[8]DETALHAMENTO'!G32+'[9]DETALHAMENTO'!G32+'[10]DETALHAMENTO'!G32+'[11]DETALHAMENTO'!G32+'[12]DETALHAMENTO'!G32+'[13]DETALHAMENTO'!G32+'[14]DETALHAMENTO'!G32+'[15]DETALHAMENTO'!G32+'[16]DETALHAMENTO'!G32+'[17]DETALHAMENTO'!G32+'[18]DETALHAMENTO'!G32+'[19]DETALHAMENTO'!G32+'[20]DETALHAMENTO'!G32+'[21]DETALHAMENTO'!G32+'[22]DETALHAMENTO'!G32+'[23]DETALHAMENTO'!G32+'[24]DETALHAMENTO'!G32+'[25]DETALHAMENTO'!G32+'[26]DETALHAMENTO'!G32+'[27]DETALHAMENTO'!G32+'[28]DETALHAMENTO'!G32+'[29]DETALHAMENTO'!G32+'[30]DETALHAMENTO'!G32</f>
        <v>79864.80000000006</v>
      </c>
      <c r="H32" s="52">
        <f>'[1]DETALHAMENTO'!H32+'[2]DETALHAMENTO'!H32+'[3]DETALHAMENTO'!H32+'[4]DETALHAMENTO'!H32+'[5]DETALHAMENTO'!H32+'[6]DETALHAMENTO'!H32+'[7]DETALHAMENTO'!H32+'[8]DETALHAMENTO'!H32+'[9]DETALHAMENTO'!H32+'[10]DETALHAMENTO'!H32+'[11]DETALHAMENTO'!H32+'[12]DETALHAMENTO'!H32+'[13]DETALHAMENTO'!H32+'[14]DETALHAMENTO'!H32+'[15]DETALHAMENTO'!H32+'[16]DETALHAMENTO'!H32+'[17]DETALHAMENTO'!H32+'[18]DETALHAMENTO'!H32+'[19]DETALHAMENTO'!H32+'[20]DETALHAMENTO'!H32+'[21]DETALHAMENTO'!H32+'[22]DETALHAMENTO'!H32+'[23]DETALHAMENTO'!H32+'[24]DETALHAMENTO'!H32+'[25]DETALHAMENTO'!H32+'[26]DETALHAMENTO'!H32+'[27]DETALHAMENTO'!H32+'[28]DETALHAMENTO'!H32+'[29]DETALHAMENTO'!H32+'[30]DETALHAMENTO'!H32</f>
        <v>86926.79999999997</v>
      </c>
      <c r="I32" s="52">
        <f>'[1]DETALHAMENTO'!I32+'[2]DETALHAMENTO'!I32+'[3]DETALHAMENTO'!I32+'[4]DETALHAMENTO'!I32+'[5]DETALHAMENTO'!I32+'[6]DETALHAMENTO'!I32+'[7]DETALHAMENTO'!I32+'[8]DETALHAMENTO'!I32+'[9]DETALHAMENTO'!I32+'[10]DETALHAMENTO'!I32+'[11]DETALHAMENTO'!I32+'[12]DETALHAMENTO'!I32+'[13]DETALHAMENTO'!I32+'[14]DETALHAMENTO'!I32+'[15]DETALHAMENTO'!I32+'[16]DETALHAMENTO'!I32+'[17]DETALHAMENTO'!I32+'[18]DETALHAMENTO'!I32+'[19]DETALHAMENTO'!I32+'[20]DETALHAMENTO'!I32+'[21]DETALHAMENTO'!I32+'[22]DETALHAMENTO'!I32+'[23]DETALHAMENTO'!I32+'[24]DETALHAMENTO'!I32+'[25]DETALHAMENTO'!I32+'[26]DETALHAMENTO'!I32+'[27]DETALHAMENTO'!I32+'[28]DETALHAMENTO'!I32+'[29]DETALHAMENTO'!I32+'[30]DETALHAMENTO'!I32</f>
        <v>76398</v>
      </c>
      <c r="J32" s="52">
        <f>'[1]DETALHAMENTO'!J32+'[2]DETALHAMENTO'!J32+'[3]DETALHAMENTO'!J32+'[4]DETALHAMENTO'!J32+'[5]DETALHAMENTO'!J32+'[6]DETALHAMENTO'!J32+'[7]DETALHAMENTO'!J32+'[8]DETALHAMENTO'!J32+'[9]DETALHAMENTO'!J32+'[10]DETALHAMENTO'!J32+'[11]DETALHAMENTO'!J32+'[12]DETALHAMENTO'!J32+'[13]DETALHAMENTO'!J32+'[14]DETALHAMENTO'!J32+'[15]DETALHAMENTO'!J32+'[16]DETALHAMENTO'!J32+'[17]DETALHAMENTO'!J32+'[18]DETALHAMENTO'!J32+'[19]DETALHAMENTO'!J32+'[20]DETALHAMENTO'!J32+'[21]DETALHAMENTO'!J32+'[22]DETALHAMENTO'!J32+'[23]DETALHAMENTO'!J32+'[24]DETALHAMENTO'!J32+'[25]DETALHAMENTO'!J32+'[26]DETALHAMENTO'!J32+'[27]DETALHAMENTO'!J32+'[28]DETALHAMENTO'!J32+'[29]DETALHAMENTO'!J32+'[30]DETALHAMENTO'!J32</f>
        <v>63557.99999999997</v>
      </c>
      <c r="K32" s="52">
        <f>'[1]DETALHAMENTO'!K32+'[2]DETALHAMENTO'!K32+'[3]DETALHAMENTO'!K32+'[4]DETALHAMENTO'!K32+'[5]DETALHAMENTO'!K32+'[6]DETALHAMENTO'!K32+'[7]DETALHAMENTO'!K32+'[8]DETALHAMENTO'!K32+'[9]DETALHAMENTO'!K32+'[10]DETALHAMENTO'!K32+'[11]DETALHAMENTO'!K32+'[12]DETALHAMENTO'!K32+'[13]DETALHAMENTO'!K32+'[14]DETALHAMENTO'!K32+'[15]DETALHAMENTO'!K32+'[16]DETALHAMENTO'!K32+'[17]DETALHAMENTO'!K32+'[18]DETALHAMENTO'!K32+'[19]DETALHAMENTO'!K32+'[20]DETALHAMENTO'!K32+'[21]DETALHAMENTO'!K32+'[22]DETALHAMENTO'!K32+'[23]DETALHAMENTO'!K32+'[24]DETALHAMENTO'!K32+'[25]DETALHAMENTO'!K32+'[26]DETALHAMENTO'!K32+'[27]DETALHAMENTO'!K32+'[28]DETALHAMENTO'!K32+'[29]DETALHAMENTO'!K32+'[30]DETALHAMENTO'!K32</f>
        <v>78067.20000000001</v>
      </c>
      <c r="L32" s="52">
        <f>'[1]DETALHAMENTO'!L32+'[2]DETALHAMENTO'!L32+'[3]DETALHAMENTO'!L32+'[4]DETALHAMENTO'!L32+'[5]DETALHAMENTO'!L32+'[6]DETALHAMENTO'!L32+'[7]DETALHAMENTO'!L32+'[8]DETALHAMENTO'!L32+'[9]DETALHAMENTO'!L32+'[10]DETALHAMENTO'!L32+'[11]DETALHAMENTO'!L32+'[12]DETALHAMENTO'!L32+'[13]DETALHAMENTO'!L32+'[14]DETALHAMENTO'!L32+'[15]DETALHAMENTO'!L32+'[16]DETALHAMENTO'!L32+'[17]DETALHAMENTO'!L32+'[18]DETALHAMENTO'!L32+'[19]DETALHAMENTO'!L32+'[20]DETALHAMENTO'!L32+'[21]DETALHAMENTO'!L32+'[22]DETALHAMENTO'!L32+'[23]DETALHAMENTO'!L32+'[24]DETALHAMENTO'!L32+'[25]DETALHAMENTO'!L32+'[26]DETALHAMENTO'!L32+'[27]DETALHAMENTO'!L32+'[28]DETALHAMENTO'!L32+'[29]DETALHAMENTO'!L32+'[30]DETALHAMENTO'!L32</f>
        <v>38134.80000000002</v>
      </c>
      <c r="M32" s="52">
        <f>'[1]DETALHAMENTO'!M32+'[2]DETALHAMENTO'!M32+'[3]DETALHAMENTO'!M32+'[4]DETALHAMENTO'!M32+'[5]DETALHAMENTO'!M32+'[6]DETALHAMENTO'!M32+'[7]DETALHAMENTO'!M32+'[8]DETALHAMENTO'!M32+'[9]DETALHAMENTO'!M32+'[10]DETALHAMENTO'!M32+'[11]DETALHAMENTO'!M32+'[12]DETALHAMENTO'!M32+'[13]DETALHAMENTO'!M32+'[14]DETALHAMENTO'!M32+'[15]DETALHAMENTO'!M32+'[16]DETALHAMENTO'!M32+'[17]DETALHAMENTO'!M32+'[18]DETALHAMENTO'!M32+'[19]DETALHAMENTO'!M32+'[20]DETALHAMENTO'!M32+'[21]DETALHAMENTO'!M32+'[22]DETALHAMENTO'!M32+'[23]DETALHAMENTO'!M32+'[24]DETALHAMENTO'!M32+'[25]DETALHAMENTO'!M32+'[26]DETALHAMENTO'!M32+'[27]DETALHAMENTO'!M32+'[28]DETALHAMENTO'!M32+'[29]DETALHAMENTO'!M32+'[30]DETALHAMENTO'!M32</f>
        <v>21571.200000000015</v>
      </c>
      <c r="N32" s="25">
        <f>SUM(B32:M32)</f>
        <v>763081.2000000001</v>
      </c>
    </row>
    <row r="33" spans="1:25" ht="18.75" customHeight="1">
      <c r="A33" s="48" t="s">
        <v>100</v>
      </c>
      <c r="B33" s="54">
        <v>761</v>
      </c>
      <c r="C33" s="54">
        <v>559</v>
      </c>
      <c r="D33" s="54">
        <v>505</v>
      </c>
      <c r="E33" s="54">
        <v>151</v>
      </c>
      <c r="F33" s="54">
        <v>505</v>
      </c>
      <c r="G33" s="54">
        <v>622</v>
      </c>
      <c r="H33" s="54">
        <v>677</v>
      </c>
      <c r="I33" s="54">
        <v>595</v>
      </c>
      <c r="J33" s="54">
        <v>495</v>
      </c>
      <c r="K33" s="54">
        <v>608</v>
      </c>
      <c r="L33" s="54">
        <v>297</v>
      </c>
      <c r="M33" s="54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48" t="s">
        <v>101</v>
      </c>
      <c r="B34" s="50">
        <v>4.28</v>
      </c>
      <c r="C34" s="50">
        <v>4.28</v>
      </c>
      <c r="D34" s="50">
        <v>4.28</v>
      </c>
      <c r="E34" s="50">
        <v>4.28</v>
      </c>
      <c r="F34" s="50">
        <v>4.28</v>
      </c>
      <c r="G34" s="50">
        <v>4.28</v>
      </c>
      <c r="H34" s="50">
        <v>4.28</v>
      </c>
      <c r="I34" s="50">
        <v>4.28</v>
      </c>
      <c r="J34" s="50">
        <v>4.28</v>
      </c>
      <c r="K34" s="50">
        <v>4.28</v>
      </c>
      <c r="L34" s="50">
        <v>4.28</v>
      </c>
      <c r="M34" s="50">
        <v>4.28</v>
      </c>
      <c r="N34" s="50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1:14" ht="18.75" customHeight="1">
      <c r="A36" s="55" t="s">
        <v>51</v>
      </c>
      <c r="B36" s="56">
        <f>B37+B38+B39+B40</f>
        <v>27850159.05459504</v>
      </c>
      <c r="C36" s="56">
        <f aca="true" t="shared" si="10" ref="C36:M36">C37+C38+C39+C40</f>
        <v>19509141.6531375</v>
      </c>
      <c r="D36" s="56">
        <f t="shared" si="10"/>
        <v>19123276.153549653</v>
      </c>
      <c r="E36" s="56">
        <f t="shared" si="10"/>
        <v>4355287.735598399</v>
      </c>
      <c r="F36" s="56">
        <f t="shared" si="10"/>
        <v>18597576.0804991</v>
      </c>
      <c r="G36" s="56">
        <f t="shared" si="10"/>
        <v>23327375.0938</v>
      </c>
      <c r="H36" s="56">
        <f t="shared" si="10"/>
        <v>24697817.972599998</v>
      </c>
      <c r="I36" s="56">
        <f t="shared" si="10"/>
        <v>21719008.32999</v>
      </c>
      <c r="J36" s="56">
        <f t="shared" si="10"/>
        <v>17560351.0877107</v>
      </c>
      <c r="K36" s="56">
        <f t="shared" si="10"/>
        <v>20776383.23200608</v>
      </c>
      <c r="L36" s="56">
        <f t="shared" si="10"/>
        <v>9791349.77920364</v>
      </c>
      <c r="M36" s="56">
        <f t="shared" si="10"/>
        <v>5591413.501022081</v>
      </c>
      <c r="N36" s="56">
        <f>N37+N38+N39+N40</f>
        <v>212899139.6737122</v>
      </c>
    </row>
    <row r="37" spans="1:14" ht="18.75" customHeight="1">
      <c r="A37" s="53" t="s">
        <v>52</v>
      </c>
      <c r="B37" s="50">
        <f aca="true" t="shared" si="11" ref="B37:M37">B29*B7</f>
        <v>27837425.9808</v>
      </c>
      <c r="C37" s="50">
        <f t="shared" si="11"/>
        <v>19495736.91</v>
      </c>
      <c r="D37" s="50">
        <f t="shared" si="11"/>
        <v>18812204.0964</v>
      </c>
      <c r="E37" s="50">
        <f t="shared" si="11"/>
        <v>4346734.002599999</v>
      </c>
      <c r="F37" s="50">
        <f t="shared" si="11"/>
        <v>18588507.938</v>
      </c>
      <c r="G37" s="50">
        <f t="shared" si="11"/>
        <v>23318276.8585</v>
      </c>
      <c r="H37" s="50">
        <f t="shared" si="11"/>
        <v>24681175.731</v>
      </c>
      <c r="I37" s="50">
        <f t="shared" si="11"/>
        <v>21706932.78</v>
      </c>
      <c r="J37" s="50">
        <f t="shared" si="11"/>
        <v>17548464.423100002</v>
      </c>
      <c r="K37" s="50">
        <f t="shared" si="11"/>
        <v>20761096.9302</v>
      </c>
      <c r="L37" s="50">
        <f t="shared" si="11"/>
        <v>9782590.1372</v>
      </c>
      <c r="M37" s="50">
        <f t="shared" si="11"/>
        <v>5586855.0799</v>
      </c>
      <c r="N37" s="52">
        <f>SUM(B37:M37)</f>
        <v>212466000.8677</v>
      </c>
    </row>
    <row r="38" spans="1:14" ht="18.75" customHeight="1">
      <c r="A38" s="53" t="s">
        <v>53</v>
      </c>
      <c r="B38" s="50">
        <f aca="true" t="shared" si="12" ref="B38:M38">B30*B7</f>
        <v>-84979.32620496</v>
      </c>
      <c r="C38" s="50">
        <f t="shared" si="12"/>
        <v>-58370.8568625</v>
      </c>
      <c r="D38" s="50">
        <f t="shared" si="12"/>
        <v>-57530.74285035</v>
      </c>
      <c r="E38" s="50">
        <f t="shared" si="12"/>
        <v>-10834.6670016</v>
      </c>
      <c r="F38" s="50">
        <f t="shared" si="12"/>
        <v>-55773.857500900005</v>
      </c>
      <c r="G38" s="50">
        <f t="shared" si="12"/>
        <v>-70766.5647</v>
      </c>
      <c r="H38" s="50">
        <f t="shared" si="12"/>
        <v>-70284.5584</v>
      </c>
      <c r="I38" s="50">
        <f t="shared" si="12"/>
        <v>-64322.45001</v>
      </c>
      <c r="J38" s="50">
        <f t="shared" si="12"/>
        <v>-51671.3353893</v>
      </c>
      <c r="K38" s="50">
        <f t="shared" si="12"/>
        <v>-62780.898193919995</v>
      </c>
      <c r="L38" s="50">
        <f t="shared" si="12"/>
        <v>-29375.157996359998</v>
      </c>
      <c r="M38" s="50">
        <f t="shared" si="12"/>
        <v>-17012.778877920002</v>
      </c>
      <c r="N38" s="25">
        <f>SUM(B38:M38)</f>
        <v>-633703.19398781</v>
      </c>
    </row>
    <row r="39" spans="1:14" ht="18.75" customHeight="1">
      <c r="A39" s="53" t="s">
        <v>54</v>
      </c>
      <c r="B39" s="50">
        <f aca="true" t="shared" si="13" ref="B39:M39">B32</f>
        <v>97712.40000000004</v>
      </c>
      <c r="C39" s="50">
        <f t="shared" si="13"/>
        <v>71775.59999999996</v>
      </c>
      <c r="D39" s="50">
        <f t="shared" si="13"/>
        <v>64842.00000000003</v>
      </c>
      <c r="E39" s="50">
        <f t="shared" si="13"/>
        <v>19388.4</v>
      </c>
      <c r="F39" s="50">
        <f t="shared" si="13"/>
        <v>64842.00000000003</v>
      </c>
      <c r="G39" s="50">
        <f t="shared" si="13"/>
        <v>79864.80000000006</v>
      </c>
      <c r="H39" s="50">
        <f t="shared" si="13"/>
        <v>86926.79999999997</v>
      </c>
      <c r="I39" s="50">
        <f t="shared" si="13"/>
        <v>76398</v>
      </c>
      <c r="J39" s="50">
        <f t="shared" si="13"/>
        <v>63557.99999999997</v>
      </c>
      <c r="K39" s="50">
        <f t="shared" si="13"/>
        <v>78067.20000000001</v>
      </c>
      <c r="L39" s="50">
        <f t="shared" si="13"/>
        <v>38134.80000000002</v>
      </c>
      <c r="M39" s="50">
        <f t="shared" si="13"/>
        <v>21571.200000000015</v>
      </c>
      <c r="N39" s="52">
        <f>SUM(B39:M39)</f>
        <v>763081.2000000001</v>
      </c>
    </row>
    <row r="40" spans="1:25" ht="18.75" customHeight="1">
      <c r="A40" s="2" t="s">
        <v>55</v>
      </c>
      <c r="B40" s="50">
        <v>0</v>
      </c>
      <c r="C40" s="50">
        <v>0</v>
      </c>
      <c r="D40" s="50">
        <v>303760.79999999976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2">
        <f>SUM(B40:M40)</f>
        <v>303760.79999999976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7"/>
    </row>
    <row r="42" spans="1:14" ht="18.75" customHeight="1">
      <c r="A42" s="2" t="s">
        <v>56</v>
      </c>
      <c r="B42" s="25">
        <f>+B43+B46+B54+B55</f>
        <v>-2094861.7699999998</v>
      </c>
      <c r="C42" s="25">
        <f aca="true" t="shared" si="14" ref="C42:M42">+C43+C46+C54+C55</f>
        <v>-1939656.55</v>
      </c>
      <c r="D42" s="25">
        <f t="shared" si="14"/>
        <v>-1578749.74</v>
      </c>
      <c r="E42" s="25">
        <f t="shared" si="14"/>
        <v>-222652.50000000003</v>
      </c>
      <c r="F42" s="25">
        <f t="shared" si="14"/>
        <v>-1069818.46</v>
      </c>
      <c r="G42" s="25">
        <f t="shared" si="14"/>
        <v>-2303777.14</v>
      </c>
      <c r="H42" s="25">
        <f t="shared" si="14"/>
        <v>-2810300.82</v>
      </c>
      <c r="I42" s="25">
        <f t="shared" si="14"/>
        <v>-1406174.23</v>
      </c>
      <c r="J42" s="25">
        <f t="shared" si="14"/>
        <v>-1778601.35</v>
      </c>
      <c r="K42" s="25">
        <f t="shared" si="14"/>
        <v>-1499410.3</v>
      </c>
      <c r="L42" s="25">
        <f t="shared" si="14"/>
        <v>-940529.46</v>
      </c>
      <c r="M42" s="25">
        <f t="shared" si="14"/>
        <v>-552793.85</v>
      </c>
      <c r="N42" s="25">
        <f>+N43+N46+N54+N55</f>
        <v>-18197326.169999998</v>
      </c>
    </row>
    <row r="43" spans="1:14" ht="18.75" customHeight="1">
      <c r="A43" s="17" t="s">
        <v>57</v>
      </c>
      <c r="B43" s="26">
        <f>B44+B45</f>
        <v>-2136132</v>
      </c>
      <c r="C43" s="26">
        <f>C44+C45</f>
        <v>-2109919.6</v>
      </c>
      <c r="D43" s="26">
        <f>D44+D45</f>
        <v>-1526969.2</v>
      </c>
      <c r="E43" s="26">
        <f>E44+E45</f>
        <v>-208464.2</v>
      </c>
      <c r="F43" s="26">
        <f aca="true" t="shared" si="15" ref="F43:M43">F44+F45</f>
        <v>-1254254.6</v>
      </c>
      <c r="G43" s="26">
        <f t="shared" si="15"/>
        <v>-2359332.6</v>
      </c>
      <c r="H43" s="26">
        <f t="shared" si="15"/>
        <v>-2812760</v>
      </c>
      <c r="I43" s="26">
        <f t="shared" si="15"/>
        <v>-1374042</v>
      </c>
      <c r="J43" s="26">
        <f t="shared" si="15"/>
        <v>-1784879</v>
      </c>
      <c r="K43" s="26">
        <f t="shared" si="15"/>
        <v>-1441161.4</v>
      </c>
      <c r="L43" s="26">
        <f t="shared" si="15"/>
        <v>-908215.2</v>
      </c>
      <c r="M43" s="26">
        <f t="shared" si="15"/>
        <v>-575042.6</v>
      </c>
      <c r="N43" s="25">
        <f aca="true" t="shared" si="16" ref="N43:N55">SUM(B43:M43)</f>
        <v>-18491172.4</v>
      </c>
    </row>
    <row r="44" spans="1:25" ht="18.75" customHeight="1">
      <c r="A44" s="13" t="s">
        <v>58</v>
      </c>
      <c r="B44" s="20">
        <f>ROUND(-B9*$D$3,2)</f>
        <v>-2136132</v>
      </c>
      <c r="C44" s="20">
        <f>ROUND(-C9*$D$3,2)</f>
        <v>-2109919.6</v>
      </c>
      <c r="D44" s="20">
        <f>ROUND(-D9*$D$3,2)</f>
        <v>-1526969.2</v>
      </c>
      <c r="E44" s="20">
        <f>ROUND(-E9*$D$3,2)</f>
        <v>-208464.2</v>
      </c>
      <c r="F44" s="20">
        <f aca="true" t="shared" si="17" ref="F44:M44">ROUND(-F9*$D$3,2)</f>
        <v>-1254254.6</v>
      </c>
      <c r="G44" s="20">
        <f t="shared" si="17"/>
        <v>-2359332.6</v>
      </c>
      <c r="H44" s="20">
        <f t="shared" si="17"/>
        <v>-2812760</v>
      </c>
      <c r="I44" s="20">
        <f t="shared" si="17"/>
        <v>-1374042</v>
      </c>
      <c r="J44" s="20">
        <f t="shared" si="17"/>
        <v>-1784879</v>
      </c>
      <c r="K44" s="20">
        <f t="shared" si="17"/>
        <v>-1441161.4</v>
      </c>
      <c r="L44" s="20">
        <f t="shared" si="17"/>
        <v>-908215.2</v>
      </c>
      <c r="M44" s="20">
        <f t="shared" si="17"/>
        <v>-575042.6</v>
      </c>
      <c r="N44" s="42">
        <f t="shared" si="16"/>
        <v>-18491172.4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59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M45">ROUND(F11*$D$3,2)</f>
        <v>0</v>
      </c>
      <c r="G45" s="20">
        <f t="shared" si="18"/>
        <v>0</v>
      </c>
      <c r="H45" s="20">
        <f t="shared" si="18"/>
        <v>0</v>
      </c>
      <c r="I45" s="20">
        <f t="shared" si="18"/>
        <v>0</v>
      </c>
      <c r="J45" s="20">
        <f t="shared" si="18"/>
        <v>0</v>
      </c>
      <c r="K45" s="20">
        <f t="shared" si="18"/>
        <v>0</v>
      </c>
      <c r="L45" s="20">
        <f t="shared" si="18"/>
        <v>0</v>
      </c>
      <c r="M45" s="20">
        <f t="shared" si="18"/>
        <v>0</v>
      </c>
      <c r="N45" s="42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60</v>
      </c>
      <c r="B46" s="26">
        <f>SUM(B47:B53)</f>
        <v>-9386.339999999982</v>
      </c>
      <c r="C46" s="26">
        <f aca="true" t="shared" si="19" ref="C46:M46">SUM(C47:C53)</f>
        <v>53128.76</v>
      </c>
      <c r="D46" s="26">
        <f t="shared" si="19"/>
        <v>-63201.78999999999</v>
      </c>
      <c r="E46" s="26">
        <f t="shared" si="19"/>
        <v>-40066.2</v>
      </c>
      <c r="F46" s="26">
        <f t="shared" si="19"/>
        <v>-87720.13</v>
      </c>
      <c r="G46" s="26">
        <f t="shared" si="19"/>
        <v>24165.510000000002</v>
      </c>
      <c r="H46" s="26">
        <f t="shared" si="19"/>
        <v>-50125.36</v>
      </c>
      <c r="I46" s="26">
        <f t="shared" si="19"/>
        <v>-104908.48</v>
      </c>
      <c r="J46" s="26">
        <f t="shared" si="19"/>
        <v>-24717.520000000004</v>
      </c>
      <c r="K46" s="26">
        <f t="shared" si="19"/>
        <v>-83109.81</v>
      </c>
      <c r="L46" s="26">
        <f t="shared" si="19"/>
        <v>-41123.92</v>
      </c>
      <c r="M46" s="26">
        <f t="shared" si="19"/>
        <v>8181.709999999999</v>
      </c>
      <c r="N46" s="26">
        <f>SUM(N47:N53)</f>
        <v>-418883.57000000007</v>
      </c>
    </row>
    <row r="47" spans="1:25" ht="18.75" customHeight="1">
      <c r="A47" s="13" t="s">
        <v>61</v>
      </c>
      <c r="B47" s="24">
        <v>-93805.93999999999</v>
      </c>
      <c r="C47" s="24">
        <v>-43248.74</v>
      </c>
      <c r="D47" s="24">
        <v>-73401.79</v>
      </c>
      <c r="E47" s="24">
        <v>-60066.2</v>
      </c>
      <c r="F47" s="24">
        <v>-141820.13</v>
      </c>
      <c r="G47" s="24">
        <v>-49934.49</v>
      </c>
      <c r="H47" s="24">
        <v>-56194.56</v>
      </c>
      <c r="I47" s="24">
        <v>-93561.28</v>
      </c>
      <c r="J47" s="24">
        <v>-52817.520000000004</v>
      </c>
      <c r="K47" s="24">
        <v>-86309.81</v>
      </c>
      <c r="L47" s="24">
        <v>-54423.92</v>
      </c>
      <c r="M47" s="24">
        <v>-15913.890000000001</v>
      </c>
      <c r="N47" s="24">
        <f t="shared" si="16"/>
        <v>-821498.27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62</v>
      </c>
      <c r="B48" s="24">
        <v>-513</v>
      </c>
      <c r="C48" s="24">
        <v>-786.6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-547.2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6"/>
        <v>-1846.8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63</v>
      </c>
      <c r="B49" s="24">
        <v>0</v>
      </c>
      <c r="C49" s="24">
        <v>0</v>
      </c>
      <c r="D49" s="24">
        <v>-1000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6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64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6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65</v>
      </c>
      <c r="B51" s="24">
        <v>-67.4</v>
      </c>
      <c r="C51" s="24">
        <v>-235.9</v>
      </c>
      <c r="D51" s="24">
        <v>0</v>
      </c>
      <c r="E51" s="24">
        <v>0</v>
      </c>
      <c r="F51" s="24">
        <v>0</v>
      </c>
      <c r="G51" s="24">
        <v>0</v>
      </c>
      <c r="H51" s="24">
        <v>-2830.8</v>
      </c>
      <c r="I51" s="24">
        <v>0</v>
      </c>
      <c r="J51" s="24">
        <v>0</v>
      </c>
      <c r="K51" s="24">
        <v>0</v>
      </c>
      <c r="L51" s="24">
        <v>0</v>
      </c>
      <c r="M51" s="24">
        <v>-404.4</v>
      </c>
      <c r="N51" s="24">
        <f t="shared" si="16"/>
        <v>-3538.5000000000005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98</v>
      </c>
      <c r="B52" s="24">
        <v>85000</v>
      </c>
      <c r="C52" s="24">
        <v>97400</v>
      </c>
      <c r="D52" s="24">
        <v>11200</v>
      </c>
      <c r="E52" s="24">
        <v>20000</v>
      </c>
      <c r="F52" s="24">
        <v>54100</v>
      </c>
      <c r="G52" s="24">
        <v>74100</v>
      </c>
      <c r="H52" s="24">
        <v>8900</v>
      </c>
      <c r="I52" s="24">
        <v>-10800</v>
      </c>
      <c r="J52" s="24">
        <v>28100</v>
      </c>
      <c r="K52" s="24">
        <v>3200</v>
      </c>
      <c r="L52" s="24">
        <v>13300</v>
      </c>
      <c r="M52" s="24">
        <v>24500</v>
      </c>
      <c r="N52" s="24">
        <f t="shared" si="16"/>
        <v>409000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66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6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99</v>
      </c>
      <c r="B54" s="27">
        <v>50656.57</v>
      </c>
      <c r="C54" s="27">
        <v>117134.29000000001</v>
      </c>
      <c r="D54" s="27">
        <v>11421.25</v>
      </c>
      <c r="E54" s="27">
        <v>25877.899999999998</v>
      </c>
      <c r="F54" s="27">
        <v>272156.27</v>
      </c>
      <c r="G54" s="27">
        <v>31389.95</v>
      </c>
      <c r="H54" s="27">
        <v>52584.54</v>
      </c>
      <c r="I54" s="27">
        <v>72776.25</v>
      </c>
      <c r="J54" s="27">
        <v>30995.170000000002</v>
      </c>
      <c r="K54" s="27">
        <v>24860.91</v>
      </c>
      <c r="L54" s="27">
        <v>8809.66</v>
      </c>
      <c r="M54" s="27">
        <v>14067.039999999999</v>
      </c>
      <c r="N54" s="24">
        <f t="shared" si="16"/>
        <v>712729.8000000002</v>
      </c>
      <c r="O54"/>
      <c r="P54" s="63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67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6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20"/>
    </row>
    <row r="57" spans="1:25" ht="15.75">
      <c r="A57" s="2" t="s">
        <v>68</v>
      </c>
      <c r="B57" s="29">
        <f aca="true" t="shared" si="20" ref="B57:M57">+B36+B42</f>
        <v>25755297.28459504</v>
      </c>
      <c r="C57" s="29">
        <f t="shared" si="20"/>
        <v>17569485.1031375</v>
      </c>
      <c r="D57" s="29">
        <f t="shared" si="20"/>
        <v>17544526.413549654</v>
      </c>
      <c r="E57" s="29">
        <f t="shared" si="20"/>
        <v>4132635.2355983993</v>
      </c>
      <c r="F57" s="29">
        <f t="shared" si="20"/>
        <v>17527757.6204991</v>
      </c>
      <c r="G57" s="29">
        <f t="shared" si="20"/>
        <v>21023597.9538</v>
      </c>
      <c r="H57" s="29">
        <f t="shared" si="20"/>
        <v>21887517.152599998</v>
      </c>
      <c r="I57" s="29">
        <f t="shared" si="20"/>
        <v>20312834.09999</v>
      </c>
      <c r="J57" s="29">
        <f t="shared" si="20"/>
        <v>15781749.737710701</v>
      </c>
      <c r="K57" s="29">
        <f t="shared" si="20"/>
        <v>19276972.93200608</v>
      </c>
      <c r="L57" s="29">
        <f t="shared" si="20"/>
        <v>8850820.319203641</v>
      </c>
      <c r="M57" s="29">
        <f t="shared" si="20"/>
        <v>5038619.651022081</v>
      </c>
      <c r="N57" s="29">
        <f>SUM(B57:M57)</f>
        <v>194701813.5037122</v>
      </c>
      <c r="O57"/>
      <c r="P57"/>
      <c r="Q57"/>
      <c r="R57"/>
      <c r="S57"/>
      <c r="T57"/>
      <c r="U57"/>
      <c r="V57"/>
      <c r="W57"/>
      <c r="X57"/>
      <c r="Y57"/>
    </row>
    <row r="58" spans="1:17" ht="15" customHeight="1">
      <c r="A58" s="3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4"/>
      <c r="Q58" s="62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69</v>
      </c>
      <c r="B60" s="36">
        <f>SUM(B61:B74)</f>
        <v>25755297.349999998</v>
      </c>
      <c r="C60" s="36">
        <f aca="true" t="shared" si="21" ref="C60:M60">SUM(C61:C74)</f>
        <v>17569485.1</v>
      </c>
      <c r="D60" s="36">
        <f t="shared" si="21"/>
        <v>17544526.39</v>
      </c>
      <c r="E60" s="36">
        <f t="shared" si="21"/>
        <v>4132635.2600000007</v>
      </c>
      <c r="F60" s="36">
        <f t="shared" si="21"/>
        <v>17527757.659999996</v>
      </c>
      <c r="G60" s="36">
        <f t="shared" si="21"/>
        <v>21023597.96</v>
      </c>
      <c r="H60" s="36">
        <f t="shared" si="21"/>
        <v>21887517.16</v>
      </c>
      <c r="I60" s="36">
        <f t="shared" si="21"/>
        <v>20312834.1</v>
      </c>
      <c r="J60" s="36">
        <f t="shared" si="21"/>
        <v>15781749.739999998</v>
      </c>
      <c r="K60" s="36">
        <f t="shared" si="21"/>
        <v>19276972.939999994</v>
      </c>
      <c r="L60" s="36">
        <f t="shared" si="21"/>
        <v>8850820.32</v>
      </c>
      <c r="M60" s="36">
        <f t="shared" si="21"/>
        <v>5038619.659999999</v>
      </c>
      <c r="N60" s="29">
        <f>SUM(N61:N74)</f>
        <v>194701813.64</v>
      </c>
    </row>
    <row r="61" spans="1:15" ht="18.75" customHeight="1">
      <c r="A61" s="17" t="s">
        <v>70</v>
      </c>
      <c r="B61" s="36">
        <v>5044002.109999999</v>
      </c>
      <c r="C61" s="36">
        <v>5080820.4399999995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10124822.549999999</v>
      </c>
      <c r="O61"/>
    </row>
    <row r="62" spans="1:15" ht="18.75" customHeight="1">
      <c r="A62" s="17" t="s">
        <v>71</v>
      </c>
      <c r="B62" s="36">
        <v>20711295.24</v>
      </c>
      <c r="C62" s="36">
        <v>12488664.66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2" ref="N62:N73">SUM(B62:M62)</f>
        <v>33199959.9</v>
      </c>
      <c r="O62"/>
    </row>
    <row r="63" spans="1:16" ht="18.75" customHeight="1">
      <c r="A63" s="17" t="s">
        <v>72</v>
      </c>
      <c r="B63" s="35">
        <v>0</v>
      </c>
      <c r="C63" s="35">
        <v>0</v>
      </c>
      <c r="D63" s="26">
        <v>17544526.39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2"/>
        <v>17544526.39</v>
      </c>
      <c r="P63"/>
    </row>
    <row r="64" spans="1:17" ht="18.75" customHeight="1">
      <c r="A64" s="17" t="s">
        <v>73</v>
      </c>
      <c r="B64" s="35">
        <v>0</v>
      </c>
      <c r="C64" s="35">
        <v>0</v>
      </c>
      <c r="D64" s="35">
        <v>0</v>
      </c>
      <c r="E64" s="26">
        <v>4132635.2600000007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2"/>
        <v>4132635.2600000007</v>
      </c>
      <c r="Q64"/>
    </row>
    <row r="65" spans="1:18" ht="18.75" customHeight="1">
      <c r="A65" s="17" t="s">
        <v>74</v>
      </c>
      <c r="B65" s="35">
        <v>0</v>
      </c>
      <c r="C65" s="35">
        <v>0</v>
      </c>
      <c r="D65" s="35">
        <v>0</v>
      </c>
      <c r="E65" s="35">
        <v>0</v>
      </c>
      <c r="F65" s="26">
        <v>17527757.659999996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2"/>
        <v>17527757.659999996</v>
      </c>
      <c r="R65"/>
    </row>
    <row r="66" spans="1:19" ht="18.75" customHeight="1">
      <c r="A66" s="17" t="s">
        <v>75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21023597.96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2"/>
        <v>21023597.96</v>
      </c>
      <c r="S66"/>
    </row>
    <row r="67" spans="1:20" ht="18.75" customHeight="1">
      <c r="A67" s="17" t="s">
        <v>76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16959995.36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2"/>
        <v>16959995.36</v>
      </c>
      <c r="T67"/>
    </row>
    <row r="68" spans="1:20" ht="18.75" customHeight="1">
      <c r="A68" s="17" t="s">
        <v>77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4927521.800000001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2"/>
        <v>4927521.800000001</v>
      </c>
      <c r="T68"/>
    </row>
    <row r="69" spans="1:21" ht="18.75" customHeight="1">
      <c r="A69" s="17" t="s">
        <v>78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20312834.1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2"/>
        <v>20312834.1</v>
      </c>
      <c r="U69"/>
    </row>
    <row r="70" spans="1:22" ht="18.75" customHeight="1">
      <c r="A70" s="17" t="s">
        <v>79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15781749.739999998</v>
      </c>
      <c r="K70" s="35">
        <v>0</v>
      </c>
      <c r="L70" s="35">
        <v>0</v>
      </c>
      <c r="M70" s="35">
        <v>0</v>
      </c>
      <c r="N70" s="29">
        <f t="shared" si="22"/>
        <v>15781749.739999998</v>
      </c>
      <c r="V70"/>
    </row>
    <row r="71" spans="1:23" ht="18.75" customHeight="1">
      <c r="A71" s="17" t="s">
        <v>80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19276972.939999994</v>
      </c>
      <c r="L71" s="35">
        <v>0</v>
      </c>
      <c r="M71" s="57">
        <v>0</v>
      </c>
      <c r="N71" s="26">
        <f t="shared" si="22"/>
        <v>19276972.939999994</v>
      </c>
      <c r="W71"/>
    </row>
    <row r="72" spans="1:24" ht="18.75" customHeight="1">
      <c r="A72" s="17" t="s">
        <v>81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8850820.32</v>
      </c>
      <c r="M72" s="35">
        <v>0</v>
      </c>
      <c r="N72" s="29">
        <f t="shared" si="22"/>
        <v>8850820.32</v>
      </c>
      <c r="X72"/>
    </row>
    <row r="73" spans="1:25" ht="18.75" customHeight="1">
      <c r="A73" s="17" t="s">
        <v>82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5038619.659999999</v>
      </c>
      <c r="N73" s="26">
        <f t="shared" si="22"/>
        <v>5038619.659999999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97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83</v>
      </c>
      <c r="B78" s="40">
        <v>2.268504348000195</v>
      </c>
      <c r="C78" s="40">
        <v>2.2370745638398146</v>
      </c>
      <c r="D78" s="40">
        <v>0</v>
      </c>
      <c r="E78" s="40">
        <v>0</v>
      </c>
      <c r="F78" s="35">
        <v>0</v>
      </c>
      <c r="G78" s="35">
        <v>0</v>
      </c>
      <c r="H78" s="40">
        <v>0</v>
      </c>
      <c r="I78" s="40">
        <v>0</v>
      </c>
      <c r="J78" s="40">
        <v>0</v>
      </c>
      <c r="K78" s="35">
        <v>0</v>
      </c>
      <c r="L78" s="40">
        <v>0</v>
      </c>
      <c r="M78" s="40">
        <v>0</v>
      </c>
      <c r="N78" s="29"/>
      <c r="O78"/>
    </row>
    <row r="79" spans="1:15" ht="18.75" customHeight="1">
      <c r="A79" s="17" t="s">
        <v>84</v>
      </c>
      <c r="B79" s="40">
        <v>1.9796506995998187</v>
      </c>
      <c r="C79" s="40">
        <v>1.8672071463587046</v>
      </c>
      <c r="D79" s="40">
        <v>0</v>
      </c>
      <c r="E79" s="40">
        <v>0</v>
      </c>
      <c r="F79" s="35">
        <v>0</v>
      </c>
      <c r="G79" s="35">
        <v>0</v>
      </c>
      <c r="H79" s="40">
        <v>0</v>
      </c>
      <c r="I79" s="40">
        <v>0</v>
      </c>
      <c r="J79" s="40">
        <v>0</v>
      </c>
      <c r="K79" s="35">
        <v>0</v>
      </c>
      <c r="L79" s="40">
        <v>0</v>
      </c>
      <c r="M79" s="40">
        <v>0</v>
      </c>
      <c r="N79" s="29"/>
      <c r="O79"/>
    </row>
    <row r="80" spans="1:16" ht="18.75" customHeight="1">
      <c r="A80" s="17" t="s">
        <v>85</v>
      </c>
      <c r="B80" s="40">
        <v>0</v>
      </c>
      <c r="C80" s="40">
        <v>0</v>
      </c>
      <c r="D80" s="22">
        <f>(D$37+D$38+D$39)/D$7</f>
        <v>1.8155053117969162</v>
      </c>
      <c r="E80" s="40">
        <v>0</v>
      </c>
      <c r="F80" s="35">
        <v>0</v>
      </c>
      <c r="G80" s="35">
        <v>0</v>
      </c>
      <c r="H80" s="40">
        <v>0</v>
      </c>
      <c r="I80" s="40">
        <v>0</v>
      </c>
      <c r="J80" s="40">
        <v>0</v>
      </c>
      <c r="K80" s="35">
        <v>0</v>
      </c>
      <c r="L80" s="40">
        <v>0</v>
      </c>
      <c r="M80" s="40">
        <v>0</v>
      </c>
      <c r="N80" s="26"/>
      <c r="P80"/>
    </row>
    <row r="81" spans="1:17" ht="18.75" customHeight="1">
      <c r="A81" s="17" t="s">
        <v>86</v>
      </c>
      <c r="B81" s="40">
        <v>0</v>
      </c>
      <c r="C81" s="40">
        <v>0</v>
      </c>
      <c r="D81" s="40">
        <v>0</v>
      </c>
      <c r="E81" s="22">
        <f>(E$37+E$38+E$39)/E$7</f>
        <v>2.525059186027112</v>
      </c>
      <c r="F81" s="35">
        <v>0</v>
      </c>
      <c r="G81" s="35">
        <v>0</v>
      </c>
      <c r="H81" s="40">
        <v>0</v>
      </c>
      <c r="I81" s="40">
        <v>0</v>
      </c>
      <c r="J81" s="40">
        <v>0</v>
      </c>
      <c r="K81" s="35">
        <v>0</v>
      </c>
      <c r="L81" s="40">
        <v>0</v>
      </c>
      <c r="M81" s="40">
        <v>0</v>
      </c>
      <c r="N81" s="29"/>
      <c r="Q81"/>
    </row>
    <row r="82" spans="1:18" ht="18.75" customHeight="1">
      <c r="A82" s="17" t="s">
        <v>87</v>
      </c>
      <c r="B82" s="40">
        <v>0</v>
      </c>
      <c r="C82" s="40">
        <v>0</v>
      </c>
      <c r="D82" s="40">
        <v>0</v>
      </c>
      <c r="E82" s="40">
        <v>0</v>
      </c>
      <c r="F82" s="40">
        <f>(F$37+F$38+F$39)/F$7</f>
        <v>2.1200337243860394</v>
      </c>
      <c r="G82" s="35">
        <v>0</v>
      </c>
      <c r="H82" s="40">
        <v>0</v>
      </c>
      <c r="I82" s="40">
        <v>0</v>
      </c>
      <c r="J82" s="40">
        <v>0</v>
      </c>
      <c r="K82" s="35">
        <v>0</v>
      </c>
      <c r="L82" s="40">
        <v>0</v>
      </c>
      <c r="M82" s="40">
        <v>0</v>
      </c>
      <c r="N82" s="26"/>
      <c r="R82"/>
    </row>
    <row r="83" spans="1:19" ht="18.75" customHeight="1">
      <c r="A83" s="17" t="s">
        <v>88</v>
      </c>
      <c r="B83" s="40">
        <v>0</v>
      </c>
      <c r="C83" s="40">
        <v>0</v>
      </c>
      <c r="D83" s="40">
        <v>0</v>
      </c>
      <c r="E83" s="40">
        <v>0</v>
      </c>
      <c r="F83" s="35">
        <v>0</v>
      </c>
      <c r="G83" s="40">
        <f>(G$37+G$38+G$39)/G$7</f>
        <v>1.6811556910064338</v>
      </c>
      <c r="H83" s="40">
        <v>0</v>
      </c>
      <c r="I83" s="40">
        <v>0</v>
      </c>
      <c r="J83" s="40">
        <v>0</v>
      </c>
      <c r="K83" s="35">
        <v>0</v>
      </c>
      <c r="L83" s="40">
        <v>0</v>
      </c>
      <c r="M83" s="40">
        <v>0</v>
      </c>
      <c r="N83" s="29"/>
      <c r="S83"/>
    </row>
    <row r="84" spans="1:20" ht="18.75" customHeight="1">
      <c r="A84" s="17" t="s">
        <v>89</v>
      </c>
      <c r="B84" s="40">
        <v>0</v>
      </c>
      <c r="C84" s="40">
        <v>0</v>
      </c>
      <c r="D84" s="40">
        <v>0</v>
      </c>
      <c r="E84" s="40">
        <v>0</v>
      </c>
      <c r="F84" s="35">
        <v>0</v>
      </c>
      <c r="G84" s="35">
        <v>0</v>
      </c>
      <c r="H84" s="40">
        <v>1.9782217498410268</v>
      </c>
      <c r="I84" s="40">
        <v>0</v>
      </c>
      <c r="J84" s="40">
        <v>0</v>
      </c>
      <c r="K84" s="35">
        <v>0</v>
      </c>
      <c r="L84" s="40">
        <v>0</v>
      </c>
      <c r="M84" s="40">
        <v>0</v>
      </c>
      <c r="N84" s="29"/>
      <c r="T84"/>
    </row>
    <row r="85" spans="1:20" ht="18.75" customHeight="1">
      <c r="A85" s="17" t="s">
        <v>90</v>
      </c>
      <c r="B85" s="40">
        <v>0</v>
      </c>
      <c r="C85" s="40">
        <v>0</v>
      </c>
      <c r="D85" s="40">
        <v>0</v>
      </c>
      <c r="E85" s="40">
        <v>0</v>
      </c>
      <c r="F85" s="35">
        <v>0</v>
      </c>
      <c r="G85" s="35">
        <v>0</v>
      </c>
      <c r="H85" s="40">
        <v>1.9338768623287215</v>
      </c>
      <c r="I85" s="40">
        <v>0</v>
      </c>
      <c r="J85" s="40">
        <v>0</v>
      </c>
      <c r="K85" s="35">
        <v>0</v>
      </c>
      <c r="L85" s="40">
        <v>0</v>
      </c>
      <c r="M85" s="40">
        <v>0</v>
      </c>
      <c r="N85" s="29"/>
      <c r="T85"/>
    </row>
    <row r="86" spans="1:21" ht="18.75" customHeight="1">
      <c r="A86" s="17" t="s">
        <v>91</v>
      </c>
      <c r="B86" s="40">
        <v>0</v>
      </c>
      <c r="C86" s="40">
        <v>0</v>
      </c>
      <c r="D86" s="40">
        <v>0</v>
      </c>
      <c r="E86" s="40">
        <v>0</v>
      </c>
      <c r="F86" s="35">
        <v>0</v>
      </c>
      <c r="G86" s="35">
        <v>0</v>
      </c>
      <c r="H86" s="40">
        <v>0</v>
      </c>
      <c r="I86" s="40">
        <f>(I$37+I$38+I$39)/I$7</f>
        <v>1.920667872001804</v>
      </c>
      <c r="J86" s="40">
        <v>0</v>
      </c>
      <c r="K86" s="35">
        <v>0</v>
      </c>
      <c r="L86" s="40">
        <v>0</v>
      </c>
      <c r="M86" s="40">
        <v>0</v>
      </c>
      <c r="N86" s="26"/>
      <c r="U86"/>
    </row>
    <row r="87" spans="1:22" ht="18.75" customHeight="1">
      <c r="A87" s="17" t="s">
        <v>92</v>
      </c>
      <c r="B87" s="40">
        <v>0</v>
      </c>
      <c r="C87" s="40">
        <v>0</v>
      </c>
      <c r="D87" s="40">
        <v>0</v>
      </c>
      <c r="E87" s="40">
        <v>0</v>
      </c>
      <c r="F87" s="35">
        <v>0</v>
      </c>
      <c r="G87" s="35">
        <v>0</v>
      </c>
      <c r="H87" s="40">
        <v>0</v>
      </c>
      <c r="I87" s="40">
        <v>0</v>
      </c>
      <c r="J87" s="40">
        <f>(J$37+J$38+J$39)/J$7</f>
        <v>2.163364389111337</v>
      </c>
      <c r="K87" s="35">
        <v>0</v>
      </c>
      <c r="L87" s="40">
        <v>0</v>
      </c>
      <c r="M87" s="40">
        <v>0</v>
      </c>
      <c r="N87" s="29"/>
      <c r="V87"/>
    </row>
    <row r="88" spans="1:23" ht="18.75" customHeight="1">
      <c r="A88" s="17" t="s">
        <v>93</v>
      </c>
      <c r="B88" s="40">
        <v>0</v>
      </c>
      <c r="C88" s="40">
        <v>0</v>
      </c>
      <c r="D88" s="40">
        <v>0</v>
      </c>
      <c r="E88" s="40">
        <v>0</v>
      </c>
      <c r="F88" s="35">
        <v>0</v>
      </c>
      <c r="G88" s="35">
        <v>0</v>
      </c>
      <c r="H88" s="40">
        <v>0</v>
      </c>
      <c r="I88" s="40">
        <v>0</v>
      </c>
      <c r="J88" s="40">
        <v>0</v>
      </c>
      <c r="K88" s="22">
        <f>(K$37+K$38+K$39)/K$7</f>
        <v>2.0684218491252757</v>
      </c>
      <c r="L88" s="40">
        <v>0</v>
      </c>
      <c r="M88" s="40">
        <v>0</v>
      </c>
      <c r="N88" s="26"/>
      <c r="W88"/>
    </row>
    <row r="89" spans="1:24" ht="18.75" customHeight="1">
      <c r="A89" s="17" t="s">
        <v>94</v>
      </c>
      <c r="B89" s="40">
        <v>0</v>
      </c>
      <c r="C89" s="40">
        <v>0</v>
      </c>
      <c r="D89" s="40">
        <v>0</v>
      </c>
      <c r="E89" s="40">
        <v>0</v>
      </c>
      <c r="F89" s="35">
        <v>0</v>
      </c>
      <c r="G89" s="35">
        <v>0</v>
      </c>
      <c r="H89" s="40">
        <v>0</v>
      </c>
      <c r="I89" s="40">
        <v>0</v>
      </c>
      <c r="J89" s="40">
        <v>0</v>
      </c>
      <c r="K89" s="40">
        <v>0</v>
      </c>
      <c r="L89" s="40">
        <f>(L$37+L$38+L$39)/L$7</f>
        <v>2.4560973000208803</v>
      </c>
      <c r="M89" s="40">
        <v>0</v>
      </c>
      <c r="N89" s="58"/>
      <c r="X89"/>
    </row>
    <row r="90" spans="1:25" ht="18.75" customHeight="1">
      <c r="A90" s="34" t="s">
        <v>95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5">
        <f>(M$37+M$38+M$39)/M$7</f>
        <v>2.4062617140138913</v>
      </c>
      <c r="N90" s="46"/>
      <c r="Y90"/>
    </row>
    <row r="91" spans="1:14" ht="67.5" customHeight="1">
      <c r="A91" s="64" t="s">
        <v>102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</row>
  </sheetData>
  <sheetProtection/>
  <mergeCells count="7">
    <mergeCell ref="A91:N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2016-10-27T13:09:00Z</dcterms:modified>
  <cp:category/>
  <cp:version/>
  <cp:contentType/>
  <cp:contentStatus/>
</cp:coreProperties>
</file>