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CONCESSÃO'!$A$1:$K$131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<sst xmlns="http://schemas.openxmlformats.org/spreadsheetml/2006/main" count="135" uniqueCount="135">
  <si>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</si>
  <si>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</si>
  <si>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</si>
  <si>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</si>
  <si>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</si>
  <si>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</si>
  <si>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</si>
  <si>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</si>
  <si>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</si>
  <si>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</si>
  <si>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</si>
  <si>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</si>
  <si>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</si>
  <si>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</si>
  <si>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</si>
  <si>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</si>
  <si>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</si>
  <si>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</si>
  <si>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</si>
  <si>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</si>
  <si>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</si>
  <si>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</si>
  <si>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</si>
  <si>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</si>
  <si>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</si>
  <si>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</si>
  <si>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</si>
  <si>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</si>
  <si>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</si>
  <si>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</si>
  <si>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</si>
  <si>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</si>
  <si>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</si>
  <si>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</si>
  <si>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</si>
  <si>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</si>
  <si>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</si>
  <si>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</si>
  <si>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</si>
  <si>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</si>
  <si>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</si>
  <si>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</si>
  <si>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</si>
  <si>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</si>
  <si>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</si>
  <si>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</si>
  <si>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</si>
  <si>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</si>
  <si>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</si>
  <si>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</si>
  <si>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</si>
  <si>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</si>
  <si>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</si>
  <si>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</si>
  <si>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</si>
  <si>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</si>
  <si>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</si>
  <si>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</si>
  <si>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</si>
  <si>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</si>
  <si>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</si>
  <si>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</si>
  <si>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</si>
  <si>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</si>
  <si>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</si>
  <si>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</si>
  <si>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</si>
  <si>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</si>
  <si>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</si>
  <si>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</si>
  <si>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</si>
  <si>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</si>
  <si>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</si>
  <si>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</si>
  <si>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</si>
  <si>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</si>
  <si>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</si>
  <si>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</si>
  <si>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</si>
  <si>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</si>
  <si>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</si>
  <si>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</si>
  <si>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</si>
  <si>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</si>
  <si>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</si>
  <si>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</si>
  <si>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</si>
  <si>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</si>
  <si>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</si>
  <si>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</si>
  <si>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</si>
  <si>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</si>
  <si>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</si>
  <si>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</si>
  <si>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</si>
  <si>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</si>
  <si>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</si>
  <si>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</si>
  <si>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</si>
  <si>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</si>
  <si>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</si>
  <si>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</si>
  <si>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</si>
  <si>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</si>
  <si>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</si>
  <si>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</si>
  <si>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</si>
  <si>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</si>
  <si>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</si>
  <si>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</si>
  <si>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</si>
  <si>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</si>
  <si>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</si>
  <si>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</si>
  <si>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</si>
  <si>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</si>
  <si>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</si>
  <si>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</si>
  <si>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>8.5. Consórcio Via Sul</t>
  </si>
  <si>
    <t>8.6. Via Sul Transportes Urbanos Ltda.</t>
  </si>
  <si>
    <t>8.7. Tupi Transportes Urbanos Piratininga Ltda.</t>
  </si>
  <si>
    <t>8.8. Mobibrasil Transp Urbano Ltda.</t>
  </si>
  <si>
    <t>8.9. Viação Cidade Dutra Ltda.</t>
  </si>
  <si>
    <t>8.10. Consórcio Unisul</t>
  </si>
  <si>
    <t>8.11. VIP - Transportes Urbanos Ltda.</t>
  </si>
  <si>
    <t>8.12. Viação Campo Belo Ltda.</t>
  </si>
  <si>
    <t>8.13. Transkuba Transportes Gerais Ltda.</t>
  </si>
  <si>
    <t>8.14. Viação Gatusa Transportes Urb. Ltda.</t>
  </si>
  <si>
    <t>8.15. Consórcio Sete</t>
  </si>
  <si>
    <t>8.16. Viação Gato Preto Ltda.</t>
  </si>
  <si>
    <t>8.17. Transpass Transp. de Pass. Ltda</t>
  </si>
  <si>
    <t>8.18. Ambiental Transportes Urbanos S.A.</t>
  </si>
  <si>
    <t>8.19. Express Transportes Urbanos Ltda</t>
  </si>
  <si>
    <t xml:space="preserve">6.3. Revisão de Remuneração pelo Transporte Coletivo </t>
  </si>
  <si>
    <t>OPERAÇÃO 05/08/17 - VENCIMENTO 11/08/17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</si>
</sst>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3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0" fontId="33" fillId="0" borderId="11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3" fillId="0" borderId="13" xfId="0" applyFont="1" applyFill="1" applyBorder="1" applyAlignment="1">
      <alignment horizontal="left" vertical="center" indent="1"/>
    </xf>
    <xf numFmtId="172" fontId="33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3" fillId="0" borderId="4" xfId="53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72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horizontal="left" vertical="center" indent="2"/>
    </xf>
    <xf numFmtId="172" fontId="33" fillId="0" borderId="4" xfId="0" applyNumberFormat="1" applyFont="1" applyFill="1" applyBorder="1" applyAlignment="1">
      <alignment vertical="center"/>
    </xf>
    <xf numFmtId="171" fontId="33" fillId="0" borderId="4" xfId="53" applyFont="1" applyFill="1" applyBorder="1" applyAlignment="1">
      <alignment vertical="center"/>
    </xf>
    <xf numFmtId="171" fontId="33" fillId="0" borderId="4" xfId="46" applyNumberFormat="1" applyFont="1" applyFill="1" applyBorder="1" applyAlignment="1">
      <alignment horizontal="center" vertical="center"/>
    </xf>
    <xf numFmtId="171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3" fillId="0" borderId="4" xfId="0" applyFont="1" applyFill="1" applyBorder="1" applyAlignment="1">
      <alignment horizontal="left" vertical="center" wrapText="1" indent="2"/>
    </xf>
    <xf numFmtId="171" fontId="33" fillId="0" borderId="4" xfId="53" applyFont="1" applyFill="1" applyBorder="1" applyAlignment="1">
      <alignment horizontal="center" vertical="center"/>
    </xf>
    <xf numFmtId="173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0" fontId="33" fillId="0" borderId="4" xfId="0" applyFont="1" applyFill="1" applyBorder="1" applyAlignment="1">
      <alignment horizontal="left" vertical="center" wrapText="1" indent="3"/>
    </xf>
    <xf numFmtId="174" fontId="33" fillId="0" borderId="4" xfId="46" applyNumberFormat="1" applyFont="1" applyFill="1" applyBorder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1"/>
    </xf>
    <xf numFmtId="0" fontId="33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3" fillId="0" borderId="13" xfId="46" applyNumberFormat="1" applyFont="1" applyFill="1" applyBorder="1" applyAlignment="1">
      <alignment vertical="center"/>
    </xf>
    <xf numFmtId="175" fontId="33" fillId="0" borderId="4" xfId="46" applyNumberFormat="1" applyFont="1" applyFill="1" applyBorder="1" applyAlignment="1">
      <alignment horizontal="center" vertical="center"/>
    </xf>
    <xf numFmtId="174" fontId="33" fillId="0" borderId="4" xfId="53" applyNumberFormat="1" applyFont="1" applyFill="1" applyBorder="1" applyAlignment="1">
      <alignment vertical="center"/>
    </xf>
    <xf numFmtId="174" fontId="33" fillId="0" borderId="4" xfId="46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left" vertical="center" indent="2"/>
    </xf>
    <xf numFmtId="171" fontId="44" fillId="0" borderId="0" xfId="46" applyNumberFormat="1" applyFont="1" applyBorder="1" applyAlignment="1">
      <alignment vertical="center"/>
    </xf>
    <xf numFmtId="171" fontId="44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3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3" fillId="0" borderId="15" xfId="46" applyNumberFormat="1" applyFont="1" applyFill="1" applyBorder="1" applyAlignment="1">
      <alignment horizontal="center" vertical="center"/>
    </xf>
    <xf numFmtId="185" fontId="33" fillId="0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2"/>
    </xf>
    <xf numFmtId="171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2"/>
    </xf>
    <xf numFmtId="44" fontId="33" fillId="35" borderId="4" xfId="46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3"/>
    </xf>
    <xf numFmtId="172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3"/>
    </xf>
    <xf numFmtId="174" fontId="33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3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3" fontId="33" fillId="35" borderId="4" xfId="46" applyNumberFormat="1" applyFont="1" applyFill="1" applyBorder="1" applyAlignment="1">
      <alignment horizontal="center" vertical="center"/>
    </xf>
    <xf numFmtId="172" fontId="33" fillId="0" borderId="4" xfId="46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5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7" t="s">
        <v>78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1" ht="21">
      <c r="A2" s="78" t="s">
        <v>134</v>
      </c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11" ht="15.75">
      <c r="A3" s="4"/>
      <c r="B3" s="5"/>
      <c r="C3" s="4" t="s">
        <v>13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9" t="s">
        <v>14</v>
      </c>
      <c r="B4" s="81" t="s">
        <v>91</v>
      </c>
      <c r="C4" s="82"/>
      <c r="D4" s="82"/>
      <c r="E4" s="82"/>
      <c r="F4" s="82"/>
      <c r="G4" s="82"/>
      <c r="H4" s="82"/>
      <c r="I4" s="82"/>
      <c r="J4" s="83"/>
      <c r="K4" s="80" t="s">
        <v>15</v>
      </c>
    </row>
    <row r="5" spans="1:11" ht="38.25">
      <c r="A5" s="79"/>
      <c r="B5" s="28" t="s">
        <v>7</v>
      </c>
      <c r="C5" s="28" t="s">
        <v>8</v>
      </c>
      <c r="D5" s="28" t="s">
        <v>9</v>
      </c>
      <c r="E5" s="28" t="s">
        <v>117</v>
      </c>
      <c r="F5" s="28" t="s">
        <v>10</v>
      </c>
      <c r="G5" s="28" t="s">
        <v>11</v>
      </c>
      <c r="H5" s="28" t="s">
        <v>12</v>
      </c>
      <c r="I5" s="84" t="s">
        <v>90</v>
      </c>
      <c r="J5" s="84" t="s">
        <v>89</v>
      </c>
      <c r="K5" s="79"/>
    </row>
    <row r="6" spans="1:11" ht="18.75" customHeight="1">
      <c r="A6" s="79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5"/>
      <c r="J6" s="85"/>
      <c r="K6" s="79"/>
    </row>
    <row r="7" spans="1:12" ht="17.25" customHeight="1">
      <c r="A7" s="8" t="s">
        <v>27</v>
      </c>
      <c r="B7" s="9">
        <f aca="true" t="shared" si="0" ref="B7:K7">+B8+B20+B24+B27</f>
        <v>325713</v>
      </c>
      <c r="C7" s="9">
        <f t="shared" si="0"/>
        <v>415471</v>
      </c>
      <c r="D7" s="9">
        <f t="shared" si="0"/>
        <v>472981</v>
      </c>
      <c r="E7" s="9">
        <f t="shared" si="0"/>
        <v>263620</v>
      </c>
      <c r="F7" s="9">
        <f t="shared" si="0"/>
        <v>393720</v>
      </c>
      <c r="G7" s="9">
        <f t="shared" si="0"/>
        <v>641930</v>
      </c>
      <c r="H7" s="9">
        <f t="shared" si="0"/>
        <v>257760</v>
      </c>
      <c r="I7" s="9">
        <f t="shared" si="0"/>
        <v>60191</v>
      </c>
      <c r="J7" s="9">
        <f t="shared" si="0"/>
        <v>201313</v>
      </c>
      <c r="K7" s="9">
        <f t="shared" si="0"/>
        <v>3032699</v>
      </c>
      <c r="L7" s="52"/>
    </row>
    <row r="8" spans="1:11" ht="17.25" customHeight="1">
      <c r="A8" s="10" t="s">
        <v>97</v>
      </c>
      <c r="B8" s="11">
        <f>B9+B12+B16</f>
        <v>158322</v>
      </c>
      <c r="C8" s="11">
        <f aca="true" t="shared" si="1" ref="C8:J8">C9+C12+C16</f>
        <v>212686</v>
      </c>
      <c r="D8" s="11">
        <f t="shared" si="1"/>
        <v>227181</v>
      </c>
      <c r="E8" s="11">
        <f t="shared" si="1"/>
        <v>134191</v>
      </c>
      <c r="F8" s="11">
        <f t="shared" si="1"/>
        <v>187210</v>
      </c>
      <c r="G8" s="11">
        <f t="shared" si="1"/>
        <v>306447</v>
      </c>
      <c r="H8" s="11">
        <f t="shared" si="1"/>
        <v>140291</v>
      </c>
      <c r="I8" s="11">
        <f t="shared" si="1"/>
        <v>27098</v>
      </c>
      <c r="J8" s="11">
        <f t="shared" si="1"/>
        <v>95918</v>
      </c>
      <c r="K8" s="11">
        <f>SUM(B8:J8)</f>
        <v>1489344</v>
      </c>
    </row>
    <row r="9" spans="1:11" ht="17.25" customHeight="1">
      <c r="A9" s="15" t="s">
        <v>16</v>
      </c>
      <c r="B9" s="13">
        <f>+B10+B11</f>
        <v>25025</v>
      </c>
      <c r="C9" s="13">
        <f aca="true" t="shared" si="2" ref="C9:J9">+C10+C11</f>
        <v>37118</v>
      </c>
      <c r="D9" s="13">
        <f t="shared" si="2"/>
        <v>35597</v>
      </c>
      <c r="E9" s="13">
        <f t="shared" si="2"/>
        <v>22358</v>
      </c>
      <c r="F9" s="13">
        <f t="shared" si="2"/>
        <v>23634</v>
      </c>
      <c r="G9" s="13">
        <f t="shared" si="2"/>
        <v>29417</v>
      </c>
      <c r="H9" s="13">
        <f t="shared" si="2"/>
        <v>25595</v>
      </c>
      <c r="I9" s="13">
        <f t="shared" si="2"/>
        <v>5358</v>
      </c>
      <c r="J9" s="13">
        <f t="shared" si="2"/>
        <v>14105</v>
      </c>
      <c r="K9" s="11">
        <f>SUM(B9:J9)</f>
        <v>218207</v>
      </c>
    </row>
    <row r="10" spans="1:11" ht="17.25" customHeight="1">
      <c r="A10" s="29" t="s">
        <v>17</v>
      </c>
      <c r="B10" s="13">
        <v>25025</v>
      </c>
      <c r="C10" s="13">
        <v>37118</v>
      </c>
      <c r="D10" s="13">
        <v>35597</v>
      </c>
      <c r="E10" s="13">
        <v>22358</v>
      </c>
      <c r="F10" s="13">
        <v>23634</v>
      </c>
      <c r="G10" s="13">
        <v>29417</v>
      </c>
      <c r="H10" s="13">
        <v>25595</v>
      </c>
      <c r="I10" s="13">
        <v>5358</v>
      </c>
      <c r="J10" s="13">
        <v>14105</v>
      </c>
      <c r="K10" s="11">
        <f>SUM(B10:J10)</f>
        <v>218207</v>
      </c>
    </row>
    <row r="11" spans="1:11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28</v>
      </c>
      <c r="B12" s="17">
        <f aca="true" t="shared" si="3" ref="B12:J12">SUM(B13:B15)</f>
        <v>123411</v>
      </c>
      <c r="C12" s="17">
        <f t="shared" si="3"/>
        <v>162473</v>
      </c>
      <c r="D12" s="17">
        <f t="shared" si="3"/>
        <v>177796</v>
      </c>
      <c r="E12" s="17">
        <f t="shared" si="3"/>
        <v>103788</v>
      </c>
      <c r="F12" s="17">
        <f t="shared" si="3"/>
        <v>149417</v>
      </c>
      <c r="G12" s="17">
        <f t="shared" si="3"/>
        <v>253464</v>
      </c>
      <c r="H12" s="17">
        <f t="shared" si="3"/>
        <v>106673</v>
      </c>
      <c r="I12" s="17">
        <f t="shared" si="3"/>
        <v>19836</v>
      </c>
      <c r="J12" s="17">
        <f t="shared" si="3"/>
        <v>75886</v>
      </c>
      <c r="K12" s="11">
        <f aca="true" t="shared" si="4" ref="K12:K27">SUM(B12:J12)</f>
        <v>1172744</v>
      </c>
    </row>
    <row r="13" spans="1:13" ht="17.25" customHeight="1">
      <c r="A13" s="14" t="s">
        <v>19</v>
      </c>
      <c r="B13" s="13">
        <v>58378</v>
      </c>
      <c r="C13" s="13">
        <v>83210</v>
      </c>
      <c r="D13" s="13">
        <v>92377</v>
      </c>
      <c r="E13" s="13">
        <v>52323</v>
      </c>
      <c r="F13" s="13">
        <v>71216</v>
      </c>
      <c r="G13" s="13">
        <v>110754</v>
      </c>
      <c r="H13" s="13">
        <v>46529</v>
      </c>
      <c r="I13" s="13">
        <v>11057</v>
      </c>
      <c r="J13" s="13">
        <v>38658</v>
      </c>
      <c r="K13" s="11">
        <f t="shared" si="4"/>
        <v>564502</v>
      </c>
      <c r="L13" s="52"/>
      <c r="M13" s="53"/>
    </row>
    <row r="14" spans="1:12" ht="17.25" customHeight="1">
      <c r="A14" s="14" t="s">
        <v>20</v>
      </c>
      <c r="B14" s="13">
        <v>62079</v>
      </c>
      <c r="C14" s="13">
        <v>74838</v>
      </c>
      <c r="D14" s="13">
        <v>82123</v>
      </c>
      <c r="E14" s="13">
        <v>48782</v>
      </c>
      <c r="F14" s="13">
        <v>75377</v>
      </c>
      <c r="G14" s="13">
        <v>138543</v>
      </c>
      <c r="H14" s="13">
        <v>55923</v>
      </c>
      <c r="I14" s="13">
        <v>8200</v>
      </c>
      <c r="J14" s="13">
        <v>36028</v>
      </c>
      <c r="K14" s="11">
        <f t="shared" si="4"/>
        <v>581893</v>
      </c>
      <c r="L14" s="52"/>
    </row>
    <row r="15" spans="1:11" ht="17.25" customHeight="1">
      <c r="A15" s="14" t="s">
        <v>21</v>
      </c>
      <c r="B15" s="13">
        <v>2954</v>
      </c>
      <c r="C15" s="13">
        <v>4425</v>
      </c>
      <c r="D15" s="13">
        <v>3296</v>
      </c>
      <c r="E15" s="13">
        <v>2683</v>
      </c>
      <c r="F15" s="13">
        <v>2824</v>
      </c>
      <c r="G15" s="13">
        <v>4167</v>
      </c>
      <c r="H15" s="13">
        <v>4221</v>
      </c>
      <c r="I15" s="13">
        <v>579</v>
      </c>
      <c r="J15" s="13">
        <v>1200</v>
      </c>
      <c r="K15" s="11">
        <f t="shared" si="4"/>
        <v>26349</v>
      </c>
    </row>
    <row r="16" spans="1:11" ht="17.25" customHeight="1">
      <c r="A16" s="15" t="s">
        <v>93</v>
      </c>
      <c r="B16" s="13">
        <f>B17+B18+B19</f>
        <v>9886</v>
      </c>
      <c r="C16" s="13">
        <f aca="true" t="shared" si="5" ref="C16:J16">C17+C18+C19</f>
        <v>13095</v>
      </c>
      <c r="D16" s="13">
        <f t="shared" si="5"/>
        <v>13788</v>
      </c>
      <c r="E16" s="13">
        <f t="shared" si="5"/>
        <v>8045</v>
      </c>
      <c r="F16" s="13">
        <f t="shared" si="5"/>
        <v>14159</v>
      </c>
      <c r="G16" s="13">
        <f t="shared" si="5"/>
        <v>23566</v>
      </c>
      <c r="H16" s="13">
        <f t="shared" si="5"/>
        <v>8023</v>
      </c>
      <c r="I16" s="13">
        <f t="shared" si="5"/>
        <v>1904</v>
      </c>
      <c r="J16" s="13">
        <f t="shared" si="5"/>
        <v>5927</v>
      </c>
      <c r="K16" s="11">
        <f t="shared" si="4"/>
        <v>98393</v>
      </c>
    </row>
    <row r="17" spans="1:11" ht="17.25" customHeight="1">
      <c r="A17" s="14" t="s">
        <v>94</v>
      </c>
      <c r="B17" s="13">
        <v>9752</v>
      </c>
      <c r="C17" s="13">
        <v>12955</v>
      </c>
      <c r="D17" s="13">
        <v>13642</v>
      </c>
      <c r="E17" s="13">
        <v>7941</v>
      </c>
      <c r="F17" s="13">
        <v>13993</v>
      </c>
      <c r="G17" s="13">
        <v>23214</v>
      </c>
      <c r="H17" s="13">
        <v>7892</v>
      </c>
      <c r="I17" s="13">
        <v>1892</v>
      </c>
      <c r="J17" s="13">
        <v>5866</v>
      </c>
      <c r="K17" s="11">
        <f t="shared" si="4"/>
        <v>97147</v>
      </c>
    </row>
    <row r="18" spans="1:11" ht="17.25" customHeight="1">
      <c r="A18" s="14" t="s">
        <v>95</v>
      </c>
      <c r="B18" s="13">
        <v>131</v>
      </c>
      <c r="C18" s="13">
        <v>133</v>
      </c>
      <c r="D18" s="13">
        <v>145</v>
      </c>
      <c r="E18" s="13">
        <v>100</v>
      </c>
      <c r="F18" s="13">
        <v>162</v>
      </c>
      <c r="G18" s="13">
        <v>331</v>
      </c>
      <c r="H18" s="13">
        <v>126</v>
      </c>
      <c r="I18" s="13">
        <v>12</v>
      </c>
      <c r="J18" s="13">
        <v>53</v>
      </c>
      <c r="K18" s="11">
        <f t="shared" si="4"/>
        <v>1193</v>
      </c>
    </row>
    <row r="19" spans="1:11" ht="17.25" customHeight="1">
      <c r="A19" s="14" t="s">
        <v>96</v>
      </c>
      <c r="B19" s="13">
        <v>3</v>
      </c>
      <c r="C19" s="13">
        <v>7</v>
      </c>
      <c r="D19" s="13">
        <v>1</v>
      </c>
      <c r="E19" s="13">
        <v>4</v>
      </c>
      <c r="F19" s="13">
        <v>4</v>
      </c>
      <c r="G19" s="13">
        <v>21</v>
      </c>
      <c r="H19" s="13">
        <v>5</v>
      </c>
      <c r="I19" s="13">
        <v>0</v>
      </c>
      <c r="J19" s="13">
        <v>8</v>
      </c>
      <c r="K19" s="11">
        <f t="shared" si="4"/>
        <v>53</v>
      </c>
    </row>
    <row r="20" spans="1:11" ht="17.25" customHeight="1">
      <c r="A20" s="16" t="s">
        <v>22</v>
      </c>
      <c r="B20" s="11">
        <f>+B21+B22+B23</f>
        <v>91629</v>
      </c>
      <c r="C20" s="11">
        <f aca="true" t="shared" si="6" ref="C20:J20">+C21+C22+C23</f>
        <v>102623</v>
      </c>
      <c r="D20" s="11">
        <f t="shared" si="6"/>
        <v>129740</v>
      </c>
      <c r="E20" s="11">
        <f t="shared" si="6"/>
        <v>66884</v>
      </c>
      <c r="F20" s="11">
        <f t="shared" si="6"/>
        <v>123521</v>
      </c>
      <c r="G20" s="11">
        <f t="shared" si="6"/>
        <v>225279</v>
      </c>
      <c r="H20" s="11">
        <f t="shared" si="6"/>
        <v>65471</v>
      </c>
      <c r="I20" s="11">
        <f t="shared" si="6"/>
        <v>16525</v>
      </c>
      <c r="J20" s="11">
        <f t="shared" si="6"/>
        <v>51275</v>
      </c>
      <c r="K20" s="11">
        <f t="shared" si="4"/>
        <v>872947</v>
      </c>
    </row>
    <row r="21" spans="1:12" ht="17.25" customHeight="1">
      <c r="A21" s="12" t="s">
        <v>23</v>
      </c>
      <c r="B21" s="13">
        <v>46140</v>
      </c>
      <c r="C21" s="13">
        <v>57212</v>
      </c>
      <c r="D21" s="13">
        <v>73296</v>
      </c>
      <c r="E21" s="13">
        <v>36409</v>
      </c>
      <c r="F21" s="13">
        <v>63191</v>
      </c>
      <c r="G21" s="13">
        <v>102946</v>
      </c>
      <c r="H21" s="13">
        <v>32504</v>
      </c>
      <c r="I21" s="13">
        <v>9939</v>
      </c>
      <c r="J21" s="13">
        <v>27732</v>
      </c>
      <c r="K21" s="11">
        <f t="shared" si="4"/>
        <v>449369</v>
      </c>
      <c r="L21" s="52"/>
    </row>
    <row r="22" spans="1:12" ht="17.25" customHeight="1">
      <c r="A22" s="12" t="s">
        <v>24</v>
      </c>
      <c r="B22" s="13">
        <v>44145</v>
      </c>
      <c r="C22" s="13">
        <v>43704</v>
      </c>
      <c r="D22" s="13">
        <v>54859</v>
      </c>
      <c r="E22" s="13">
        <v>29547</v>
      </c>
      <c r="F22" s="13">
        <v>58969</v>
      </c>
      <c r="G22" s="13">
        <v>120073</v>
      </c>
      <c r="H22" s="13">
        <v>31698</v>
      </c>
      <c r="I22" s="13">
        <v>6353</v>
      </c>
      <c r="J22" s="13">
        <v>23033</v>
      </c>
      <c r="K22" s="11">
        <f t="shared" si="4"/>
        <v>412381</v>
      </c>
      <c r="L22" s="52"/>
    </row>
    <row r="23" spans="1:11" ht="17.25" customHeight="1">
      <c r="A23" s="12" t="s">
        <v>25</v>
      </c>
      <c r="B23" s="13">
        <v>1344</v>
      </c>
      <c r="C23" s="13">
        <v>1707</v>
      </c>
      <c r="D23" s="13">
        <v>1585</v>
      </c>
      <c r="E23" s="13">
        <v>928</v>
      </c>
      <c r="F23" s="13">
        <v>1361</v>
      </c>
      <c r="G23" s="13">
        <v>2260</v>
      </c>
      <c r="H23" s="13">
        <v>1269</v>
      </c>
      <c r="I23" s="13">
        <v>233</v>
      </c>
      <c r="J23" s="13">
        <v>510</v>
      </c>
      <c r="K23" s="11">
        <f t="shared" si="4"/>
        <v>11197</v>
      </c>
    </row>
    <row r="24" spans="1:11" ht="17.25" customHeight="1">
      <c r="A24" s="16" t="s">
        <v>26</v>
      </c>
      <c r="B24" s="13">
        <f>+B25+B26</f>
        <v>75762</v>
      </c>
      <c r="C24" s="13">
        <f aca="true" t="shared" si="7" ref="C24:J24">+C25+C26</f>
        <v>100162</v>
      </c>
      <c r="D24" s="13">
        <f t="shared" si="7"/>
        <v>116060</v>
      </c>
      <c r="E24" s="13">
        <f t="shared" si="7"/>
        <v>62545</v>
      </c>
      <c r="F24" s="13">
        <f t="shared" si="7"/>
        <v>82989</v>
      </c>
      <c r="G24" s="13">
        <f t="shared" si="7"/>
        <v>110204</v>
      </c>
      <c r="H24" s="13">
        <f t="shared" si="7"/>
        <v>49196</v>
      </c>
      <c r="I24" s="13">
        <f t="shared" si="7"/>
        <v>16568</v>
      </c>
      <c r="J24" s="13">
        <f t="shared" si="7"/>
        <v>54120</v>
      </c>
      <c r="K24" s="11">
        <f t="shared" si="4"/>
        <v>667606</v>
      </c>
    </row>
    <row r="25" spans="1:12" ht="17.25" customHeight="1">
      <c r="A25" s="12" t="s">
        <v>115</v>
      </c>
      <c r="B25" s="13">
        <v>39664</v>
      </c>
      <c r="C25" s="13">
        <v>56474</v>
      </c>
      <c r="D25" s="13">
        <v>68323</v>
      </c>
      <c r="E25" s="13">
        <v>37572</v>
      </c>
      <c r="F25" s="13">
        <v>45241</v>
      </c>
      <c r="G25" s="13">
        <v>57877</v>
      </c>
      <c r="H25" s="13">
        <v>26763</v>
      </c>
      <c r="I25" s="13">
        <v>11124</v>
      </c>
      <c r="J25" s="13">
        <v>30631</v>
      </c>
      <c r="K25" s="11">
        <f t="shared" si="4"/>
        <v>373669</v>
      </c>
      <c r="L25" s="52"/>
    </row>
    <row r="26" spans="1:12" ht="17.25" customHeight="1">
      <c r="A26" s="12" t="s">
        <v>116</v>
      </c>
      <c r="B26" s="13">
        <v>36098</v>
      </c>
      <c r="C26" s="13">
        <v>43688</v>
      </c>
      <c r="D26" s="13">
        <v>47737</v>
      </c>
      <c r="E26" s="13">
        <v>24973</v>
      </c>
      <c r="F26" s="13">
        <v>37748</v>
      </c>
      <c r="G26" s="13">
        <v>52327</v>
      </c>
      <c r="H26" s="13">
        <v>22433</v>
      </c>
      <c r="I26" s="13">
        <v>5444</v>
      </c>
      <c r="J26" s="13">
        <v>23489</v>
      </c>
      <c r="K26" s="11">
        <f t="shared" si="4"/>
        <v>293937</v>
      </c>
      <c r="L26" s="52"/>
    </row>
    <row r="27" spans="1:11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2802</v>
      </c>
      <c r="I27" s="11">
        <v>0</v>
      </c>
      <c r="J27" s="11">
        <v>0</v>
      </c>
      <c r="K27" s="11">
        <f t="shared" si="4"/>
        <v>2802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30</v>
      </c>
      <c r="B29" s="59">
        <f>SUM(B30:B33)</f>
        <v>2.8553</v>
      </c>
      <c r="C29" s="59">
        <f aca="true" t="shared" si="8" ref="C29:J29">SUM(C30:C33)</f>
        <v>3.1949968699999998</v>
      </c>
      <c r="D29" s="59">
        <f t="shared" si="8"/>
        <v>3.5975</v>
      </c>
      <c r="E29" s="59">
        <f t="shared" si="8"/>
        <v>3.05921955</v>
      </c>
      <c r="F29" s="59">
        <f t="shared" si="8"/>
        <v>3.0275</v>
      </c>
      <c r="G29" s="59">
        <f t="shared" si="8"/>
        <v>2.5547000000000004</v>
      </c>
      <c r="H29" s="59">
        <f t="shared" si="8"/>
        <v>2.9293</v>
      </c>
      <c r="I29" s="59">
        <f t="shared" si="8"/>
        <v>5.1998</v>
      </c>
      <c r="J29" s="59">
        <f t="shared" si="8"/>
        <v>3.0858</v>
      </c>
      <c r="K29" s="19">
        <v>0</v>
      </c>
    </row>
    <row r="30" spans="1:11" ht="17.25" customHeight="1">
      <c r="A30" s="16" t="s">
        <v>31</v>
      </c>
      <c r="B30" s="32">
        <v>2.8601</v>
      </c>
      <c r="C30" s="32">
        <v>3.1928</v>
      </c>
      <c r="D30" s="32">
        <v>3.6025</v>
      </c>
      <c r="E30" s="32">
        <v>3.0638</v>
      </c>
      <c r="F30" s="32">
        <v>3.0322</v>
      </c>
      <c r="G30" s="32">
        <v>2.5586</v>
      </c>
      <c r="H30" s="32">
        <v>2.9339</v>
      </c>
      <c r="I30" s="32">
        <v>5.1998</v>
      </c>
      <c r="J30" s="32">
        <v>3.0858</v>
      </c>
      <c r="K30" s="19">
        <v>0</v>
      </c>
    </row>
    <row r="31" spans="1:11" ht="17.25" customHeight="1">
      <c r="A31" s="30" t="s">
        <v>32</v>
      </c>
      <c r="B31" s="31">
        <v>0</v>
      </c>
      <c r="C31" s="46">
        <v>0.00709687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103</v>
      </c>
      <c r="B32" s="74">
        <v>-0.0048</v>
      </c>
      <c r="C32" s="74">
        <v>-0.0049</v>
      </c>
      <c r="D32" s="74">
        <v>-0.005</v>
      </c>
      <c r="E32" s="74">
        <v>-0.00458045</v>
      </c>
      <c r="F32" s="74">
        <v>-0.0047</v>
      </c>
      <c r="G32" s="74">
        <v>-0.0039</v>
      </c>
      <c r="H32" s="74">
        <v>-0.0046</v>
      </c>
      <c r="I32" s="31">
        <v>0</v>
      </c>
      <c r="J32" s="31">
        <v>0</v>
      </c>
      <c r="K32" s="61">
        <v>0</v>
      </c>
    </row>
    <row r="33" spans="1:11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76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24074.27</v>
      </c>
      <c r="I35" s="19">
        <v>0</v>
      </c>
      <c r="J35" s="19">
        <v>0</v>
      </c>
      <c r="K35" s="23">
        <f>SUM(B35:J35)</f>
        <v>24074.27</v>
      </c>
    </row>
    <row r="36" spans="1:11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55619.32</v>
      </c>
      <c r="I36" s="19">
        <v>0</v>
      </c>
      <c r="J36" s="19">
        <v>0</v>
      </c>
      <c r="K36" s="23">
        <f>SUM(B36:J36)</f>
        <v>55619.32</v>
      </c>
    </row>
    <row r="37" spans="1:11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36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37</v>
      </c>
      <c r="B40" s="75">
        <v>0</v>
      </c>
      <c r="C40" s="75">
        <v>0</v>
      </c>
      <c r="D40" s="75">
        <v>0</v>
      </c>
      <c r="E40" s="75">
        <v>0</v>
      </c>
      <c r="F40" s="75">
        <v>0</v>
      </c>
      <c r="G40" s="75">
        <v>0</v>
      </c>
      <c r="H40" s="75">
        <v>0</v>
      </c>
      <c r="I40" s="75">
        <v>0</v>
      </c>
      <c r="J40" s="75">
        <v>0</v>
      </c>
      <c r="K40" s="75">
        <v>0</v>
      </c>
    </row>
    <row r="41" spans="1:11" ht="17.25" customHeight="1">
      <c r="A41" s="12" t="s">
        <v>38</v>
      </c>
      <c r="B41" s="75">
        <v>0</v>
      </c>
      <c r="C41" s="75">
        <v>0</v>
      </c>
      <c r="D41" s="75">
        <v>0</v>
      </c>
      <c r="E41" s="75">
        <v>0</v>
      </c>
      <c r="F41" s="75">
        <v>0</v>
      </c>
      <c r="G41" s="75">
        <v>0</v>
      </c>
      <c r="H41" s="75">
        <v>0</v>
      </c>
      <c r="I41" s="75">
        <v>0</v>
      </c>
      <c r="J41" s="75">
        <v>0</v>
      </c>
      <c r="K41" s="75">
        <v>0</v>
      </c>
    </row>
    <row r="42" spans="1:11" ht="17.25" customHeight="1">
      <c r="A42" s="12" t="s">
        <v>39</v>
      </c>
      <c r="B42" s="75">
        <v>0</v>
      </c>
      <c r="C42" s="75">
        <v>0</v>
      </c>
      <c r="D42" s="75">
        <v>0</v>
      </c>
      <c r="E42" s="75">
        <v>0</v>
      </c>
      <c r="F42" s="75">
        <v>0</v>
      </c>
      <c r="G42" s="75">
        <v>0</v>
      </c>
      <c r="H42" s="75">
        <v>0</v>
      </c>
      <c r="I42" s="75">
        <v>0</v>
      </c>
      <c r="J42" s="75">
        <v>0</v>
      </c>
      <c r="K42" s="75">
        <v>0</v>
      </c>
    </row>
    <row r="43" spans="1:11" ht="17.25" customHeight="1">
      <c r="A43" s="62" t="s">
        <v>102</v>
      </c>
      <c r="B43" s="63">
        <f>ROUND(B44*B45,2)</f>
        <v>4091.68</v>
      </c>
      <c r="C43" s="63">
        <f>ROUND(C44*C45,2)</f>
        <v>5773.72</v>
      </c>
      <c r="D43" s="63">
        <f aca="true" t="shared" si="11" ref="D43:J43">ROUND(D44*D45,2)</f>
        <v>6385.76</v>
      </c>
      <c r="E43" s="63">
        <f t="shared" si="11"/>
        <v>3445.4</v>
      </c>
      <c r="F43" s="63">
        <f t="shared" si="11"/>
        <v>5281.52</v>
      </c>
      <c r="G43" s="63">
        <f t="shared" si="11"/>
        <v>7430.08</v>
      </c>
      <c r="H43" s="63">
        <f t="shared" si="11"/>
        <v>3715.04</v>
      </c>
      <c r="I43" s="63">
        <f t="shared" si="11"/>
        <v>1065.72</v>
      </c>
      <c r="J43" s="63">
        <f t="shared" si="11"/>
        <v>2217.04</v>
      </c>
      <c r="K43" s="63">
        <f t="shared" si="10"/>
        <v>39405.96000000001</v>
      </c>
    </row>
    <row r="44" spans="1:11" ht="17.25" customHeight="1">
      <c r="A44" s="64" t="s">
        <v>40</v>
      </c>
      <c r="B44" s="65">
        <v>956</v>
      </c>
      <c r="C44" s="65">
        <v>1349</v>
      </c>
      <c r="D44" s="65">
        <v>1492</v>
      </c>
      <c r="E44" s="65">
        <v>805</v>
      </c>
      <c r="F44" s="65">
        <v>1234</v>
      </c>
      <c r="G44" s="65">
        <v>1736</v>
      </c>
      <c r="H44" s="65">
        <v>868</v>
      </c>
      <c r="I44" s="65">
        <v>249</v>
      </c>
      <c r="J44" s="65">
        <v>518</v>
      </c>
      <c r="K44" s="65">
        <f t="shared" si="10"/>
        <v>9207</v>
      </c>
    </row>
    <row r="45" spans="1:12" ht="17.25" customHeight="1">
      <c r="A45" s="64" t="s">
        <v>41</v>
      </c>
      <c r="B45" s="63">
        <v>4.28</v>
      </c>
      <c r="C45" s="63">
        <v>4.28</v>
      </c>
      <c r="D45" s="63">
        <v>4.28</v>
      </c>
      <c r="E45" s="63">
        <v>4.28</v>
      </c>
      <c r="F45" s="63">
        <v>4.28</v>
      </c>
      <c r="G45" s="63">
        <v>4.28</v>
      </c>
      <c r="H45" s="63">
        <v>4.28</v>
      </c>
      <c r="I45" s="63">
        <v>4.28</v>
      </c>
      <c r="J45" s="61">
        <v>4.28</v>
      </c>
      <c r="K45" s="63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42</v>
      </c>
      <c r="B47" s="22">
        <f>+B48+B57</f>
        <v>953419.71</v>
      </c>
      <c r="C47" s="22">
        <f aca="true" t="shared" si="12" ref="C47:H47">+C48+C57</f>
        <v>1357415.27</v>
      </c>
      <c r="D47" s="22">
        <f t="shared" si="12"/>
        <v>1734087.7200000002</v>
      </c>
      <c r="E47" s="22">
        <f t="shared" si="12"/>
        <v>832867.34</v>
      </c>
      <c r="F47" s="22">
        <f t="shared" si="12"/>
        <v>1220958.75</v>
      </c>
      <c r="G47" s="22">
        <f t="shared" si="12"/>
        <v>1677980.4500000002</v>
      </c>
      <c r="H47" s="22">
        <f t="shared" si="12"/>
        <v>803424.1400000001</v>
      </c>
      <c r="I47" s="22">
        <f>+I48+I57</f>
        <v>314046.87999999995</v>
      </c>
      <c r="J47" s="22">
        <f>+J48+J57</f>
        <v>637791.0800000001</v>
      </c>
      <c r="K47" s="22">
        <f>SUM(B47:J47)</f>
        <v>9531991.340000002</v>
      </c>
    </row>
    <row r="48" spans="1:11" ht="17.25" customHeight="1">
      <c r="A48" s="16" t="s">
        <v>108</v>
      </c>
      <c r="B48" s="23">
        <f>SUM(B49:B56)</f>
        <v>934100.01</v>
      </c>
      <c r="C48" s="23">
        <f aca="true" t="shared" si="13" ref="C48:J48">SUM(C49:C56)</f>
        <v>1333202.26</v>
      </c>
      <c r="D48" s="23">
        <f t="shared" si="13"/>
        <v>1707934.9000000001</v>
      </c>
      <c r="E48" s="23">
        <f t="shared" si="13"/>
        <v>809916.86</v>
      </c>
      <c r="F48" s="23">
        <f t="shared" si="13"/>
        <v>1197268.82</v>
      </c>
      <c r="G48" s="23">
        <f t="shared" si="13"/>
        <v>1647368.6500000001</v>
      </c>
      <c r="H48" s="23">
        <f t="shared" si="13"/>
        <v>782845.6700000002</v>
      </c>
      <c r="I48" s="23">
        <f t="shared" si="13"/>
        <v>314046.87999999995</v>
      </c>
      <c r="J48" s="23">
        <f t="shared" si="13"/>
        <v>623428.7000000001</v>
      </c>
      <c r="K48" s="23">
        <f aca="true" t="shared" si="14" ref="K48:K57">SUM(B48:J48)</f>
        <v>9350112.750000002</v>
      </c>
    </row>
    <row r="49" spans="1:11" ht="17.25" customHeight="1">
      <c r="A49" s="34" t="s">
        <v>43</v>
      </c>
      <c r="B49" s="23">
        <f aca="true" t="shared" si="15" ref="B49:H49">ROUND(B30*B7,2)</f>
        <v>931571.75</v>
      </c>
      <c r="C49" s="23">
        <f t="shared" si="15"/>
        <v>1326515.81</v>
      </c>
      <c r="D49" s="23">
        <f t="shared" si="15"/>
        <v>1703914.05</v>
      </c>
      <c r="E49" s="23">
        <f t="shared" si="15"/>
        <v>807678.96</v>
      </c>
      <c r="F49" s="23">
        <f t="shared" si="15"/>
        <v>1193837.78</v>
      </c>
      <c r="G49" s="23">
        <f t="shared" si="15"/>
        <v>1642442.1</v>
      </c>
      <c r="H49" s="23">
        <f t="shared" si="15"/>
        <v>756242.06</v>
      </c>
      <c r="I49" s="23">
        <f>ROUND(I30*I7,2)</f>
        <v>312981.16</v>
      </c>
      <c r="J49" s="23">
        <f>ROUND(J30*J7,2)</f>
        <v>621211.66</v>
      </c>
      <c r="K49" s="23">
        <f t="shared" si="14"/>
        <v>9296395.330000002</v>
      </c>
    </row>
    <row r="50" spans="1:11" ht="17.25" customHeight="1">
      <c r="A50" s="34" t="s">
        <v>44</v>
      </c>
      <c r="B50" s="19">
        <v>0</v>
      </c>
      <c r="C50" s="23">
        <f>ROUND(C31*C7,2)</f>
        <v>2948.54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2948.54</v>
      </c>
    </row>
    <row r="51" spans="1:11" ht="17.25" customHeight="1">
      <c r="A51" s="66" t="s">
        <v>104</v>
      </c>
      <c r="B51" s="67">
        <f aca="true" t="shared" si="16" ref="B51:H51">ROUND(B32*B7,2)</f>
        <v>-1563.42</v>
      </c>
      <c r="C51" s="67">
        <f t="shared" si="16"/>
        <v>-2035.81</v>
      </c>
      <c r="D51" s="67">
        <f t="shared" si="16"/>
        <v>-2364.91</v>
      </c>
      <c r="E51" s="67">
        <f t="shared" si="16"/>
        <v>-1207.5</v>
      </c>
      <c r="F51" s="67">
        <f t="shared" si="16"/>
        <v>-1850.48</v>
      </c>
      <c r="G51" s="67">
        <f t="shared" si="16"/>
        <v>-2503.53</v>
      </c>
      <c r="H51" s="67">
        <f t="shared" si="16"/>
        <v>-1185.7</v>
      </c>
      <c r="I51" s="19">
        <v>0</v>
      </c>
      <c r="J51" s="19">
        <v>0</v>
      </c>
      <c r="K51" s="67">
        <f>SUM(B51:J51)</f>
        <v>-12711.35</v>
      </c>
    </row>
    <row r="52" spans="1:11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24074.27</v>
      </c>
      <c r="I53" s="31">
        <f>+I35</f>
        <v>0</v>
      </c>
      <c r="J53" s="31">
        <f>+J35</f>
        <v>0</v>
      </c>
      <c r="K53" s="23">
        <f t="shared" si="14"/>
        <v>24074.27</v>
      </c>
    </row>
    <row r="54" spans="1:11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107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49</v>
      </c>
      <c r="B57" s="36">
        <v>19319.7</v>
      </c>
      <c r="C57" s="36">
        <v>24213.01</v>
      </c>
      <c r="D57" s="36">
        <v>26152.82</v>
      </c>
      <c r="E57" s="36">
        <v>22950.48</v>
      </c>
      <c r="F57" s="36">
        <v>23689.93</v>
      </c>
      <c r="G57" s="36">
        <v>30611.8</v>
      </c>
      <c r="H57" s="36">
        <v>20578.47</v>
      </c>
      <c r="I57" s="19">
        <v>0</v>
      </c>
      <c r="J57" s="36">
        <v>14362.38</v>
      </c>
      <c r="K57" s="36">
        <f t="shared" si="14"/>
        <v>181878.59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50</v>
      </c>
      <c r="B61" s="35">
        <f aca="true" t="shared" si="17" ref="B61:J61">+B62+B69+B101+B102</f>
        <v>-95095</v>
      </c>
      <c r="C61" s="35">
        <f t="shared" si="17"/>
        <v>-141121.88</v>
      </c>
      <c r="D61" s="35">
        <f t="shared" si="17"/>
        <v>-136342.75</v>
      </c>
      <c r="E61" s="35">
        <f t="shared" si="17"/>
        <v>-84960.4</v>
      </c>
      <c r="F61" s="35">
        <f t="shared" si="17"/>
        <v>-90189.84999999999</v>
      </c>
      <c r="G61" s="35">
        <f t="shared" si="17"/>
        <v>-111791</v>
      </c>
      <c r="H61" s="35">
        <f t="shared" si="17"/>
        <v>-97261</v>
      </c>
      <c r="I61" s="35">
        <f t="shared" si="17"/>
        <v>-22753.210000000003</v>
      </c>
      <c r="J61" s="35">
        <f t="shared" si="17"/>
        <v>-53599</v>
      </c>
      <c r="K61" s="35">
        <f>SUM(B61:J61)</f>
        <v>-833114.09</v>
      </c>
    </row>
    <row r="62" spans="1:11" ht="18.75" customHeight="1">
      <c r="A62" s="16" t="s">
        <v>74</v>
      </c>
      <c r="B62" s="35">
        <f aca="true" t="shared" si="18" ref="B62:J62">B63+B64+B65+B66+B67+B68</f>
        <v>-95095</v>
      </c>
      <c r="C62" s="35">
        <f t="shared" si="18"/>
        <v>-141048.4</v>
      </c>
      <c r="D62" s="35">
        <f t="shared" si="18"/>
        <v>-135268.6</v>
      </c>
      <c r="E62" s="35">
        <f t="shared" si="18"/>
        <v>-84960.4</v>
      </c>
      <c r="F62" s="35">
        <f t="shared" si="18"/>
        <v>-89809.2</v>
      </c>
      <c r="G62" s="35">
        <f t="shared" si="18"/>
        <v>-111784.6</v>
      </c>
      <c r="H62" s="35">
        <f t="shared" si="18"/>
        <v>-97261</v>
      </c>
      <c r="I62" s="35">
        <f t="shared" si="18"/>
        <v>-20360.4</v>
      </c>
      <c r="J62" s="35">
        <f t="shared" si="18"/>
        <v>-53599</v>
      </c>
      <c r="K62" s="35">
        <f aca="true" t="shared" si="19" ref="K62:K91">SUM(B62:J62)</f>
        <v>-829186.6</v>
      </c>
    </row>
    <row r="63" spans="1:11" ht="18.75" customHeight="1">
      <c r="A63" s="12" t="s">
        <v>75</v>
      </c>
      <c r="B63" s="35">
        <f>-ROUND(B9*$D$3,2)</f>
        <v>-95095</v>
      </c>
      <c r="C63" s="35">
        <f aca="true" t="shared" si="20" ref="C63:J63">-ROUND(C9*$D$3,2)</f>
        <v>-141048.4</v>
      </c>
      <c r="D63" s="35">
        <f t="shared" si="20"/>
        <v>-135268.6</v>
      </c>
      <c r="E63" s="35">
        <f t="shared" si="20"/>
        <v>-84960.4</v>
      </c>
      <c r="F63" s="35">
        <f t="shared" si="20"/>
        <v>-89809.2</v>
      </c>
      <c r="G63" s="35">
        <f t="shared" si="20"/>
        <v>-111784.6</v>
      </c>
      <c r="H63" s="35">
        <f t="shared" si="20"/>
        <v>-97261</v>
      </c>
      <c r="I63" s="35">
        <f t="shared" si="20"/>
        <v>-20360.4</v>
      </c>
      <c r="J63" s="35">
        <f t="shared" si="20"/>
        <v>-53599</v>
      </c>
      <c r="K63" s="35">
        <f t="shared" si="19"/>
        <v>-829186.6</v>
      </c>
    </row>
    <row r="64" spans="1:11" ht="18.75" customHeight="1">
      <c r="A64" s="12" t="s">
        <v>51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98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105</v>
      </c>
      <c r="B66" s="19"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</row>
    <row r="67" spans="1:11" ht="18.75" customHeight="1">
      <c r="A67" s="12" t="s">
        <v>52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8.75" customHeight="1">
      <c r="A68" s="12" t="s">
        <v>53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73" customFormat="1" ht="18.75" customHeight="1">
      <c r="A69" s="64" t="s">
        <v>79</v>
      </c>
      <c r="B69" s="19">
        <v>0</v>
      </c>
      <c r="C69" s="67">
        <f>SUM(C70:C100)</f>
        <v>-73.48</v>
      </c>
      <c r="D69" s="67">
        <f>SUM(D70:D100)</f>
        <v>-1074.15</v>
      </c>
      <c r="E69" s="19">
        <v>0</v>
      </c>
      <c r="F69" s="67">
        <f aca="true" t="shared" si="21" ref="E69:J69">SUM(F70:F100)</f>
        <v>-380.65</v>
      </c>
      <c r="G69" s="67">
        <f t="shared" si="21"/>
        <v>-6.4</v>
      </c>
      <c r="H69" s="19">
        <v>0</v>
      </c>
      <c r="I69" s="67">
        <f t="shared" si="21"/>
        <v>-2392.81</v>
      </c>
      <c r="J69" s="67">
        <f t="shared" si="21"/>
        <v>0</v>
      </c>
      <c r="K69" s="67">
        <f t="shared" si="19"/>
        <v>-3927.4900000000002</v>
      </c>
    </row>
    <row r="70" spans="1:11" ht="18.75" customHeight="1">
      <c r="A70" s="12" t="s">
        <v>54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55</v>
      </c>
      <c r="B71" s="19">
        <v>0</v>
      </c>
      <c r="C71" s="35">
        <v>-73.48</v>
      </c>
      <c r="D71" s="35">
        <v>-6.4</v>
      </c>
      <c r="E71" s="19">
        <v>0</v>
      </c>
      <c r="F71" s="19">
        <v>0</v>
      </c>
      <c r="G71" s="35">
        <v>-6.4</v>
      </c>
      <c r="H71" s="19">
        <v>0</v>
      </c>
      <c r="I71" s="19">
        <v>0</v>
      </c>
      <c r="J71" s="19">
        <v>0</v>
      </c>
      <c r="K71" s="67">
        <f t="shared" si="19"/>
        <v>-86.28000000000002</v>
      </c>
    </row>
    <row r="72" spans="1:11" ht="18.75" customHeight="1">
      <c r="A72" s="12" t="s">
        <v>56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7">
        <v>-2392.81</v>
      </c>
      <c r="J72" s="19">
        <v>0</v>
      </c>
      <c r="K72" s="67">
        <f t="shared" si="19"/>
        <v>-3841.21</v>
      </c>
    </row>
    <row r="73" spans="1:11" ht="18.75" customHeight="1">
      <c r="A73" s="12" t="s">
        <v>57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</row>
    <row r="74" spans="1:11" ht="18.75" customHeight="1">
      <c r="A74" s="34" t="s">
        <v>58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</row>
    <row r="75" spans="1:11" ht="18.75" customHeight="1">
      <c r="A75" s="12" t="s">
        <v>59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60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</row>
    <row r="78" spans="1:11" ht="18.75" customHeight="1">
      <c r="A78" s="12" t="s">
        <v>62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66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68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9"/>
        <v>0</v>
      </c>
    </row>
    <row r="85" spans="1:11" ht="18.75" customHeight="1">
      <c r="A85" s="12" t="s">
        <v>77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80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81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85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86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87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88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6"/>
    </row>
    <row r="92" spans="1:12" ht="18.75" customHeight="1">
      <c r="A92" s="12" t="s">
        <v>106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92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5"/>
    </row>
    <row r="94" spans="1:12" ht="18.75" customHeight="1">
      <c r="A94" s="12" t="s">
        <v>109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110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111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s="73" customFormat="1" ht="18.75" customHeight="1">
      <c r="A97" s="64" t="s">
        <v>114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2"/>
    </row>
    <row r="98" spans="1:12" ht="18.75" customHeight="1">
      <c r="A98" s="64" t="s">
        <v>112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5"/>
    </row>
    <row r="99" spans="1:12" ht="18.75" customHeight="1">
      <c r="A99" s="64" t="s">
        <v>113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5"/>
    </row>
    <row r="100" spans="1:12" ht="18.75" customHeight="1">
      <c r="A100" s="12"/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5"/>
    </row>
    <row r="101" spans="1:12" ht="18.75" customHeight="1">
      <c r="A101" s="16" t="s">
        <v>133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55"/>
    </row>
    <row r="102" spans="1:12" ht="18.75" customHeight="1">
      <c r="A102" s="16" t="s">
        <v>101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6"/>
    </row>
    <row r="103" spans="1:12" ht="18.75" customHeight="1">
      <c r="A103" s="16"/>
      <c r="B103" s="20"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31">
        <f aca="true" t="shared" si="22" ref="K101:K107">SUM(B103:J103)</f>
        <v>0</v>
      </c>
      <c r="L103" s="54"/>
    </row>
    <row r="104" spans="1:12" ht="18.75" customHeight="1">
      <c r="A104" s="16" t="s">
        <v>83</v>
      </c>
      <c r="B104" s="24">
        <f aca="true" t="shared" si="23" ref="B104:H104">+B105+B106</f>
        <v>858324.71</v>
      </c>
      <c r="C104" s="24">
        <f t="shared" si="23"/>
        <v>1216293.3900000001</v>
      </c>
      <c r="D104" s="24">
        <f t="shared" si="23"/>
        <v>1597744.9700000002</v>
      </c>
      <c r="E104" s="24">
        <f t="shared" si="23"/>
        <v>747906.94</v>
      </c>
      <c r="F104" s="24">
        <f t="shared" si="23"/>
        <v>1130768.9000000001</v>
      </c>
      <c r="G104" s="24">
        <f t="shared" si="23"/>
        <v>1566189.4500000002</v>
      </c>
      <c r="H104" s="24">
        <f t="shared" si="23"/>
        <v>706163.1400000001</v>
      </c>
      <c r="I104" s="24">
        <f>+I105+I106</f>
        <v>291293.6699999999</v>
      </c>
      <c r="J104" s="24">
        <f>+J105+J106</f>
        <v>584192.0800000001</v>
      </c>
      <c r="K104" s="48">
        <f t="shared" si="22"/>
        <v>8698877.25</v>
      </c>
      <c r="L104" s="54"/>
    </row>
    <row r="105" spans="1:12" ht="18" customHeight="1">
      <c r="A105" s="16" t="s">
        <v>82</v>
      </c>
      <c r="B105" s="24">
        <f aca="true" t="shared" si="24" ref="B105:J105">+B48+B62+B69+B101</f>
        <v>839005.01</v>
      </c>
      <c r="C105" s="24">
        <f t="shared" si="24"/>
        <v>1192080.3800000001</v>
      </c>
      <c r="D105" s="24">
        <f t="shared" si="24"/>
        <v>1571592.1500000001</v>
      </c>
      <c r="E105" s="24">
        <f t="shared" si="24"/>
        <v>724956.46</v>
      </c>
      <c r="F105" s="24">
        <f t="shared" si="24"/>
        <v>1107078.9700000002</v>
      </c>
      <c r="G105" s="24">
        <f t="shared" si="24"/>
        <v>1535577.6500000001</v>
      </c>
      <c r="H105" s="24">
        <f t="shared" si="24"/>
        <v>685584.6700000002</v>
      </c>
      <c r="I105" s="24">
        <f t="shared" si="24"/>
        <v>291293.6699999999</v>
      </c>
      <c r="J105" s="24">
        <f t="shared" si="24"/>
        <v>569829.7000000001</v>
      </c>
      <c r="K105" s="48">
        <f t="shared" si="22"/>
        <v>8516998.66</v>
      </c>
      <c r="L105" s="54"/>
    </row>
    <row r="106" spans="1:11" ht="18.75" customHeight="1">
      <c r="A106" s="16" t="s">
        <v>99</v>
      </c>
      <c r="B106" s="24">
        <f aca="true" t="shared" si="25" ref="B106:J106">IF(+B57+B102+B107&lt;0,0,(B57+B102+B107))</f>
        <v>19319.7</v>
      </c>
      <c r="C106" s="24">
        <f t="shared" si="25"/>
        <v>24213.01</v>
      </c>
      <c r="D106" s="24">
        <f t="shared" si="25"/>
        <v>26152.82</v>
      </c>
      <c r="E106" s="24">
        <f t="shared" si="25"/>
        <v>22950.48</v>
      </c>
      <c r="F106" s="24">
        <f t="shared" si="25"/>
        <v>23689.93</v>
      </c>
      <c r="G106" s="24">
        <f t="shared" si="25"/>
        <v>30611.8</v>
      </c>
      <c r="H106" s="24">
        <f t="shared" si="25"/>
        <v>20578.47</v>
      </c>
      <c r="I106" s="19">
        <f t="shared" si="25"/>
        <v>0</v>
      </c>
      <c r="J106" s="24">
        <f t="shared" si="25"/>
        <v>14362.38</v>
      </c>
      <c r="K106" s="48">
        <f t="shared" si="22"/>
        <v>181878.59</v>
      </c>
    </row>
    <row r="107" spans="1:13" ht="18.75" customHeight="1">
      <c r="A107" s="16" t="s">
        <v>84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f t="shared" si="22"/>
        <v>0</v>
      </c>
      <c r="M107" s="57"/>
    </row>
    <row r="108" spans="1:11" ht="18.75" customHeight="1">
      <c r="A108" s="16" t="s">
        <v>100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48"/>
    </row>
    <row r="109" spans="1:11" ht="18.75" customHeight="1">
      <c r="A109" s="2"/>
      <c r="B109" s="20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/>
    </row>
    <row r="110" spans="1:11" ht="18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8.75" customHeight="1">
      <c r="A111" s="8"/>
      <c r="B111" s="45">
        <v>0</v>
      </c>
      <c r="C111" s="45">
        <v>0</v>
      </c>
      <c r="D111" s="45">
        <v>0</v>
      </c>
      <c r="E111" s="45">
        <v>0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/>
    </row>
    <row r="112" spans="1:12" ht="18.75" customHeight="1">
      <c r="A112" s="25" t="s">
        <v>69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41">
        <f>SUM(K113:K131)</f>
        <v>8698877.26</v>
      </c>
      <c r="L112" s="54"/>
    </row>
    <row r="113" spans="1:11" ht="18.75" customHeight="1">
      <c r="A113" s="26" t="s">
        <v>70</v>
      </c>
      <c r="B113" s="27">
        <v>110663.45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>SUM(B113:J113)</f>
        <v>110663.45</v>
      </c>
    </row>
    <row r="114" spans="1:11" ht="18.75" customHeight="1">
      <c r="A114" s="26" t="s">
        <v>71</v>
      </c>
      <c r="B114" s="27">
        <v>747661.26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aca="true" t="shared" si="26" ref="K114:K131">SUM(B114:J114)</f>
        <v>747661.26</v>
      </c>
    </row>
    <row r="115" spans="1:11" ht="18.75" customHeight="1">
      <c r="A115" s="26" t="s">
        <v>72</v>
      </c>
      <c r="B115" s="40">
        <v>0</v>
      </c>
      <c r="C115" s="27">
        <f>+C104</f>
        <v>1216293.3900000001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6"/>
        <v>1216293.3900000001</v>
      </c>
    </row>
    <row r="116" spans="1:11" ht="18.75" customHeight="1">
      <c r="A116" s="26" t="s">
        <v>73</v>
      </c>
      <c r="B116" s="40">
        <v>0</v>
      </c>
      <c r="C116" s="40">
        <v>0</v>
      </c>
      <c r="D116" s="27">
        <f>+D104</f>
        <v>1597744.9700000002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6"/>
        <v>1597744.9700000002</v>
      </c>
    </row>
    <row r="117" spans="1:11" ht="18.75" customHeight="1">
      <c r="A117" s="26" t="s">
        <v>118</v>
      </c>
      <c r="B117" s="40">
        <v>0</v>
      </c>
      <c r="C117" s="40">
        <v>0</v>
      </c>
      <c r="D117" s="40">
        <v>0</v>
      </c>
      <c r="E117" s="27">
        <v>673116.24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6"/>
        <v>673116.24</v>
      </c>
    </row>
    <row r="118" spans="1:11" ht="18.75" customHeight="1">
      <c r="A118" s="26" t="s">
        <v>119</v>
      </c>
      <c r="B118" s="40">
        <v>0</v>
      </c>
      <c r="C118" s="40">
        <v>0</v>
      </c>
      <c r="D118" s="40">
        <v>0</v>
      </c>
      <c r="E118" s="27">
        <v>74790.7</v>
      </c>
      <c r="F118" s="40">
        <v>0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6"/>
        <v>74790.7</v>
      </c>
    </row>
    <row r="119" spans="1:11" ht="18.75" customHeight="1">
      <c r="A119" s="68" t="s">
        <v>120</v>
      </c>
      <c r="B119" s="40">
        <v>0</v>
      </c>
      <c r="C119" s="40">
        <v>0</v>
      </c>
      <c r="D119" s="40">
        <v>0</v>
      </c>
      <c r="E119" s="40">
        <v>0</v>
      </c>
      <c r="F119" s="27">
        <v>213246.09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6"/>
        <v>213246.09</v>
      </c>
    </row>
    <row r="120" spans="1:11" ht="18.75" customHeight="1">
      <c r="A120" s="68" t="s">
        <v>121</v>
      </c>
      <c r="B120" s="40">
        <v>0</v>
      </c>
      <c r="C120" s="40">
        <v>0</v>
      </c>
      <c r="D120" s="40">
        <v>0</v>
      </c>
      <c r="E120" s="40">
        <v>0</v>
      </c>
      <c r="F120" s="27">
        <v>401802.81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6"/>
        <v>401802.81</v>
      </c>
    </row>
    <row r="121" spans="1:11" ht="18.75" customHeight="1">
      <c r="A121" s="68" t="s">
        <v>122</v>
      </c>
      <c r="B121" s="40">
        <v>0</v>
      </c>
      <c r="C121" s="40">
        <v>0</v>
      </c>
      <c r="D121" s="40">
        <v>0</v>
      </c>
      <c r="E121" s="40">
        <v>0</v>
      </c>
      <c r="F121" s="27">
        <v>61264.09</v>
      </c>
      <c r="G121" s="40">
        <v>0</v>
      </c>
      <c r="H121" s="40">
        <v>0</v>
      </c>
      <c r="I121" s="40">
        <v>0</v>
      </c>
      <c r="J121" s="40">
        <v>0</v>
      </c>
      <c r="K121" s="41">
        <f t="shared" si="26"/>
        <v>61264.09</v>
      </c>
    </row>
    <row r="122" spans="1:11" ht="18.75" customHeight="1">
      <c r="A122" s="68" t="s">
        <v>123</v>
      </c>
      <c r="B122" s="70">
        <v>0</v>
      </c>
      <c r="C122" s="70">
        <v>0</v>
      </c>
      <c r="D122" s="70">
        <v>0</v>
      </c>
      <c r="E122" s="70">
        <v>0</v>
      </c>
      <c r="F122" s="71">
        <v>454455.92</v>
      </c>
      <c r="G122" s="70">
        <v>0</v>
      </c>
      <c r="H122" s="70">
        <v>0</v>
      </c>
      <c r="I122" s="70">
        <v>0</v>
      </c>
      <c r="J122" s="70">
        <v>0</v>
      </c>
      <c r="K122" s="71">
        <f t="shared" si="26"/>
        <v>454455.92</v>
      </c>
    </row>
    <row r="123" spans="1:11" ht="18.75" customHeight="1">
      <c r="A123" s="68" t="s">
        <v>124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478480.69</v>
      </c>
      <c r="H123" s="40">
        <v>0</v>
      </c>
      <c r="I123" s="40">
        <v>0</v>
      </c>
      <c r="J123" s="40">
        <v>0</v>
      </c>
      <c r="K123" s="41">
        <f t="shared" si="26"/>
        <v>478480.69</v>
      </c>
    </row>
    <row r="124" spans="1:11" ht="18.75" customHeight="1">
      <c r="A124" s="68" t="s">
        <v>125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40548.26</v>
      </c>
      <c r="H124" s="40">
        <v>0</v>
      </c>
      <c r="I124" s="40">
        <v>0</v>
      </c>
      <c r="J124" s="40">
        <v>0</v>
      </c>
      <c r="K124" s="41">
        <f t="shared" si="26"/>
        <v>40548.26</v>
      </c>
    </row>
    <row r="125" spans="1:11" ht="18.75" customHeight="1">
      <c r="A125" s="68" t="s">
        <v>126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235755.74</v>
      </c>
      <c r="H125" s="40">
        <v>0</v>
      </c>
      <c r="I125" s="40">
        <v>0</v>
      </c>
      <c r="J125" s="40">
        <v>0</v>
      </c>
      <c r="K125" s="41">
        <f t="shared" si="26"/>
        <v>235755.74</v>
      </c>
    </row>
    <row r="126" spans="1:11" ht="18.75" customHeight="1">
      <c r="A126" s="68" t="s">
        <v>127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201317.22</v>
      </c>
      <c r="H126" s="40">
        <v>0</v>
      </c>
      <c r="I126" s="40">
        <v>0</v>
      </c>
      <c r="J126" s="40">
        <v>0</v>
      </c>
      <c r="K126" s="41">
        <f t="shared" si="26"/>
        <v>201317.22</v>
      </c>
    </row>
    <row r="127" spans="1:11" ht="18.75" customHeight="1">
      <c r="A127" s="68" t="s">
        <v>128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27">
        <v>610087.54</v>
      </c>
      <c r="H127" s="40">
        <v>0</v>
      </c>
      <c r="I127" s="40">
        <v>0</v>
      </c>
      <c r="J127" s="40">
        <v>0</v>
      </c>
      <c r="K127" s="41">
        <f t="shared" si="26"/>
        <v>610087.54</v>
      </c>
    </row>
    <row r="128" spans="1:11" ht="18.75" customHeight="1">
      <c r="A128" s="68" t="s">
        <v>129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27">
        <v>248556</v>
      </c>
      <c r="I128" s="40">
        <v>0</v>
      </c>
      <c r="J128" s="40">
        <v>0</v>
      </c>
      <c r="K128" s="41">
        <f t="shared" si="26"/>
        <v>248556</v>
      </c>
    </row>
    <row r="129" spans="1:11" ht="18.75" customHeight="1">
      <c r="A129" s="68" t="s">
        <v>130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27">
        <v>457607.14</v>
      </c>
      <c r="I129" s="40">
        <v>0</v>
      </c>
      <c r="J129" s="40">
        <v>0</v>
      </c>
      <c r="K129" s="41">
        <f t="shared" si="26"/>
        <v>457607.14</v>
      </c>
    </row>
    <row r="130" spans="1:11" ht="18.75" customHeight="1">
      <c r="A130" s="68" t="s">
        <v>131</v>
      </c>
      <c r="B130" s="40">
        <v>0</v>
      </c>
      <c r="C130" s="40">
        <v>0</v>
      </c>
      <c r="D130" s="40">
        <v>0</v>
      </c>
      <c r="E130" s="40">
        <v>0</v>
      </c>
      <c r="F130" s="40">
        <v>0</v>
      </c>
      <c r="G130" s="40">
        <v>0</v>
      </c>
      <c r="H130" s="40">
        <v>0</v>
      </c>
      <c r="I130" s="27">
        <v>291293.67</v>
      </c>
      <c r="J130" s="40">
        <v>0</v>
      </c>
      <c r="K130" s="41">
        <f t="shared" si="26"/>
        <v>291293.67</v>
      </c>
    </row>
    <row r="131" spans="1:11" ht="18.75" customHeight="1">
      <c r="A131" s="69" t="s">
        <v>132</v>
      </c>
      <c r="B131" s="42">
        <v>0</v>
      </c>
      <c r="C131" s="42">
        <v>0</v>
      </c>
      <c r="D131" s="42">
        <v>0</v>
      </c>
      <c r="E131" s="42">
        <v>0</v>
      </c>
      <c r="F131" s="42">
        <v>0</v>
      </c>
      <c r="G131" s="42">
        <v>0</v>
      </c>
      <c r="H131" s="42">
        <v>0</v>
      </c>
      <c r="I131" s="42">
        <v>0</v>
      </c>
      <c r="J131" s="43">
        <v>584192.08</v>
      </c>
      <c r="K131" s="44">
        <f t="shared" si="26"/>
        <v>584192.08</v>
      </c>
    </row>
    <row r="132" spans="1:11" ht="18.75" customHeight="1">
      <c r="A132" s="76"/>
      <c r="B132" s="50">
        <v>0</v>
      </c>
      <c r="C132" s="50">
        <v>0</v>
      </c>
      <c r="D132" s="50">
        <v>0</v>
      </c>
      <c r="E132" s="50">
        <v>0</v>
      </c>
      <c r="F132" s="50">
        <v>0</v>
      </c>
      <c r="G132" s="50">
        <v>0</v>
      </c>
      <c r="H132" s="50">
        <v>0</v>
      </c>
      <c r="I132" s="50">
        <v>0</v>
      </c>
      <c r="J132" s="50">
        <f>J104-J131</f>
        <v>0</v>
      </c>
      <c r="K132" s="51"/>
    </row>
    <row r="133" ht="18.75" customHeight="1">
      <c r="A133" s="39"/>
    </row>
    <row r="134" ht="18.75" customHeight="1">
      <c r="A134" s="39"/>
    </row>
    <row r="135" ht="15.75">
      <c r="A135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2017-08-11T12:29:27Z</dcterms:modified>
  <cp:category/>
  <cp:version/>
  <cp:contentType/>
  <cp:contentStatus/>
</cp:coreProperties>
</file>