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<sst xmlns="http://schemas.openxmlformats.org/spreadsheetml/2006/main" count="109" uniqueCount="106">
  <si>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</si>
  <si>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</si>
  <si>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</si>
  <si>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</si>
  <si>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</si>
  <si>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</si>
  <si>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</si>
  <si>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</si>
  <si>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</si>
  <si>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</si>
  <si>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</si>
  <si>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</si>
  <si>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</si>
  <si>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</si>
  <si>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</si>
  <si>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</si>
  <si>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</si>
  <si>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</si>
  <si>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</si>
  <si>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</si>
  <si>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</si>
  <si>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</si>
  <si>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</si>
  <si>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</si>
  <si>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</si>
  <si>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</si>
  <si>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</si>
  <si>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</si>
  <si>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</si>
  <si>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</si>
  <si>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</si>
  <si>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</si>
  <si>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</si>
  <si>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</si>
  <si>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</si>
  <si>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</si>
  <si>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</si>
  <si>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</si>
  <si>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</si>
  <si>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</si>
  <si>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</si>
  <si>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</si>
  <si>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</si>
  <si>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</si>
  <si>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</si>
  <si>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</si>
  <si>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</si>
  <si>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</si>
  <si>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</si>
  <si>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</si>
  <si>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</si>
  <si>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</si>
  <si>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</si>
  <si>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</si>
  <si>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</si>
  <si>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</si>
  <si>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</si>
  <si>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</si>
  <si>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</si>
  <si>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</si>
  <si>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</si>
  <si>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</si>
  <si>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</si>
  <si>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</si>
  <si>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</si>
  <si>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</si>
  <si>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</si>
  <si>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</si>
  <si>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</si>
  <si>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</si>
  <si>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</si>
  <si>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</si>
  <si>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</si>
  <si>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</si>
  <si>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</si>
  <si>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</si>
  <si>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</si>
  <si>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</si>
  <si>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</si>
  <si>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</si>
  <si>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</si>
  <si>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</si>
  <si>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</si>
  <si>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</si>
  <si>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</si>
  <si>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</si>
  <si>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</si>
  <si>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</si>
  <si>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</si>
  <si>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</si>
  <si>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</si>
  <si>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</si>
  <si>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</si>
  <si>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</si>
  <si>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</si>
  <si>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</si>
  <si>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</si>
  <si>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</si>
  <si>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</si>
  <si>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</si>
  <si>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24/08/17 - VENCIMENTO 31/08/17</t>
  </si>
  <si>
    <t>5.2.8. Ajuste de Remuneração Previsto Contratualmente (1)</t>
  </si>
  <si>
    <t>5.2.9. Ajuste de Remuneração Previsto Contratualmente  Ar-condicionado (2)</t>
  </si>
  <si>
    <t>5.2.10. Revisão do Ajuste de Remuneração Previsto Contratualmente (3)</t>
  </si>
  <si>
    <t>5.3. Revisão de Remuneração pelo Transporte Coletivo (4)</t>
  </si>
  <si>
    <t>Nota: (1) Ajuste de remuneração previsto contratualmente, período de 26/06 a 24/07/17, parcela 20/20.
              (2) Revisão dos valores de ar-condicionado período de 26/06 a 24/07/17.
              (3) Revisão do ajuste de remuneração previsto contratualmente, período de 26/06 a 24/07/17.
              (4) Remuneração das linhas noturnas, mês de julho/17, todas as áreas.  
             (5)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</si>
</sst>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4107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4107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4107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100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511588</v>
      </c>
      <c r="C7" s="10">
        <f>C8+C20+C24</f>
        <v>370427</v>
      </c>
      <c r="D7" s="10">
        <f>D8+D20+D24</f>
        <v>383471</v>
      </c>
      <c r="E7" s="10">
        <f>E8+E20+E24</f>
        <v>51092</v>
      </c>
      <c r="F7" s="10">
        <f aca="true" t="shared" si="0" ref="F7:M7">F8+F20+F24</f>
        <v>327310</v>
      </c>
      <c r="G7" s="10">
        <f t="shared" si="0"/>
        <v>527818</v>
      </c>
      <c r="H7" s="10">
        <f t="shared" si="0"/>
        <v>475359</v>
      </c>
      <c r="I7" s="10">
        <f t="shared" si="0"/>
        <v>423413</v>
      </c>
      <c r="J7" s="10">
        <f t="shared" si="0"/>
        <v>295632</v>
      </c>
      <c r="K7" s="10">
        <f t="shared" si="0"/>
        <v>371932</v>
      </c>
      <c r="L7" s="10">
        <f t="shared" si="0"/>
        <v>155473</v>
      </c>
      <c r="M7" s="10">
        <f t="shared" si="0"/>
        <v>85608</v>
      </c>
      <c r="N7" s="10">
        <f>+N8+N20+N24</f>
        <v>3979123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214558</v>
      </c>
      <c r="C8" s="12">
        <f>+C9+C12+C16</f>
        <v>168641</v>
      </c>
      <c r="D8" s="12">
        <f>+D9+D12+D16</f>
        <v>188115</v>
      </c>
      <c r="E8" s="12">
        <f>+E9+E12+E16</f>
        <v>22275</v>
      </c>
      <c r="F8" s="12">
        <f aca="true" t="shared" si="1" ref="F8:M8">+F9+F12+F16</f>
        <v>147099</v>
      </c>
      <c r="G8" s="12">
        <f t="shared" si="1"/>
        <v>244650</v>
      </c>
      <c r="H8" s="12">
        <f t="shared" si="1"/>
        <v>214188</v>
      </c>
      <c r="I8" s="12">
        <f t="shared" si="1"/>
        <v>195733</v>
      </c>
      <c r="J8" s="12">
        <f t="shared" si="1"/>
        <v>137732</v>
      </c>
      <c r="K8" s="12">
        <f t="shared" si="1"/>
        <v>160723</v>
      </c>
      <c r="L8" s="12">
        <f t="shared" si="1"/>
        <v>77762</v>
      </c>
      <c r="M8" s="12">
        <f t="shared" si="1"/>
        <v>44024</v>
      </c>
      <c r="N8" s="12">
        <f>SUM(B8:M8)</f>
        <v>1815500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18230</v>
      </c>
      <c r="C9" s="14">
        <v>18501</v>
      </c>
      <c r="D9" s="14">
        <v>13318</v>
      </c>
      <c r="E9" s="14">
        <v>1376</v>
      </c>
      <c r="F9" s="14">
        <v>10834</v>
      </c>
      <c r="G9" s="14">
        <v>20635</v>
      </c>
      <c r="H9" s="14">
        <v>24019</v>
      </c>
      <c r="I9" s="14">
        <v>10921</v>
      </c>
      <c r="J9" s="14">
        <v>14293</v>
      </c>
      <c r="K9" s="14">
        <v>11200</v>
      </c>
      <c r="L9" s="14">
        <v>8143</v>
      </c>
      <c r="M9" s="14">
        <v>4957</v>
      </c>
      <c r="N9" s="12">
        <f aca="true" t="shared" si="2" ref="N9:N19">SUM(B9:M9)</f>
        <v>156427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18230</v>
      </c>
      <c r="C10" s="14">
        <f>+C9-C11</f>
        <v>18501</v>
      </c>
      <c r="D10" s="14">
        <f>+D9-D11</f>
        <v>13318</v>
      </c>
      <c r="E10" s="14">
        <f>+E9-E11</f>
        <v>1376</v>
      </c>
      <c r="F10" s="14">
        <f aca="true" t="shared" si="3" ref="F10:M10">+F9-F11</f>
        <v>10834</v>
      </c>
      <c r="G10" s="14">
        <f t="shared" si="3"/>
        <v>20635</v>
      </c>
      <c r="H10" s="14">
        <f t="shared" si="3"/>
        <v>24019</v>
      </c>
      <c r="I10" s="14">
        <f t="shared" si="3"/>
        <v>10921</v>
      </c>
      <c r="J10" s="14">
        <f t="shared" si="3"/>
        <v>14293</v>
      </c>
      <c r="K10" s="14">
        <f t="shared" si="3"/>
        <v>11200</v>
      </c>
      <c r="L10" s="14">
        <f t="shared" si="3"/>
        <v>8143</v>
      </c>
      <c r="M10" s="14">
        <f t="shared" si="3"/>
        <v>4957</v>
      </c>
      <c r="N10" s="12">
        <f t="shared" si="2"/>
        <v>156427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183952</v>
      </c>
      <c r="C12" s="14">
        <f>C13+C14+C15</f>
        <v>140911</v>
      </c>
      <c r="D12" s="14">
        <f>D13+D14+D15</f>
        <v>165130</v>
      </c>
      <c r="E12" s="14">
        <f>E13+E14+E15</f>
        <v>19688</v>
      </c>
      <c r="F12" s="14">
        <f aca="true" t="shared" si="4" ref="F12:M12">F13+F14+F15</f>
        <v>127802</v>
      </c>
      <c r="G12" s="14">
        <f t="shared" si="4"/>
        <v>209473</v>
      </c>
      <c r="H12" s="14">
        <f t="shared" si="4"/>
        <v>178602</v>
      </c>
      <c r="I12" s="14">
        <f t="shared" si="4"/>
        <v>172618</v>
      </c>
      <c r="J12" s="14">
        <f t="shared" si="4"/>
        <v>115817</v>
      </c>
      <c r="K12" s="14">
        <f t="shared" si="4"/>
        <v>138808</v>
      </c>
      <c r="L12" s="14">
        <f t="shared" si="4"/>
        <v>65541</v>
      </c>
      <c r="M12" s="14">
        <f t="shared" si="4"/>
        <v>37087</v>
      </c>
      <c r="N12" s="12">
        <f t="shared" si="2"/>
        <v>1555429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90918</v>
      </c>
      <c r="C13" s="14">
        <v>70723</v>
      </c>
      <c r="D13" s="14">
        <v>79586</v>
      </c>
      <c r="E13" s="14">
        <v>9900</v>
      </c>
      <c r="F13" s="14">
        <v>61191</v>
      </c>
      <c r="G13" s="14">
        <v>102346</v>
      </c>
      <c r="H13" s="14">
        <v>91849</v>
      </c>
      <c r="I13" s="14">
        <v>87942</v>
      </c>
      <c r="J13" s="14">
        <v>57188</v>
      </c>
      <c r="K13" s="14">
        <v>68224</v>
      </c>
      <c r="L13" s="14">
        <v>31313</v>
      </c>
      <c r="M13" s="14">
        <v>17402</v>
      </c>
      <c r="N13" s="12">
        <f t="shared" si="2"/>
        <v>768582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88048</v>
      </c>
      <c r="C14" s="14">
        <v>64305</v>
      </c>
      <c r="D14" s="14">
        <v>82346</v>
      </c>
      <c r="E14" s="14">
        <v>9086</v>
      </c>
      <c r="F14" s="14">
        <v>62415</v>
      </c>
      <c r="G14" s="14">
        <v>98337</v>
      </c>
      <c r="H14" s="14">
        <v>80679</v>
      </c>
      <c r="I14" s="14">
        <v>81516</v>
      </c>
      <c r="J14" s="14">
        <v>55067</v>
      </c>
      <c r="K14" s="14">
        <v>67170</v>
      </c>
      <c r="L14" s="14">
        <v>32124</v>
      </c>
      <c r="M14" s="14">
        <v>18755</v>
      </c>
      <c r="N14" s="12">
        <f t="shared" si="2"/>
        <v>739848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4986</v>
      </c>
      <c r="C15" s="14">
        <v>5883</v>
      </c>
      <c r="D15" s="14">
        <v>3198</v>
      </c>
      <c r="E15" s="14">
        <v>702</v>
      </c>
      <c r="F15" s="14">
        <v>4196</v>
      </c>
      <c r="G15" s="14">
        <v>8790</v>
      </c>
      <c r="H15" s="14">
        <v>6074</v>
      </c>
      <c r="I15" s="14">
        <v>3160</v>
      </c>
      <c r="J15" s="14">
        <v>3562</v>
      </c>
      <c r="K15" s="14">
        <v>3414</v>
      </c>
      <c r="L15" s="14">
        <v>2104</v>
      </c>
      <c r="M15" s="14">
        <v>930</v>
      </c>
      <c r="N15" s="12">
        <f t="shared" si="2"/>
        <v>46999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12376</v>
      </c>
      <c r="C16" s="14">
        <f>C17+C18+C19</f>
        <v>9229</v>
      </c>
      <c r="D16" s="14">
        <f>D17+D18+D19</f>
        <v>9667</v>
      </c>
      <c r="E16" s="14">
        <f>E17+E18+E19</f>
        <v>1211</v>
      </c>
      <c r="F16" s="14">
        <f aca="true" t="shared" si="5" ref="F16:M16">F17+F18+F19</f>
        <v>8463</v>
      </c>
      <c r="G16" s="14">
        <f t="shared" si="5"/>
        <v>14542</v>
      </c>
      <c r="H16" s="14">
        <f t="shared" si="5"/>
        <v>11567</v>
      </c>
      <c r="I16" s="14">
        <f t="shared" si="5"/>
        <v>12194</v>
      </c>
      <c r="J16" s="14">
        <f t="shared" si="5"/>
        <v>7622</v>
      </c>
      <c r="K16" s="14">
        <f t="shared" si="5"/>
        <v>10715</v>
      </c>
      <c r="L16" s="14">
        <f t="shared" si="5"/>
        <v>4078</v>
      </c>
      <c r="M16" s="14">
        <f t="shared" si="5"/>
        <v>1980</v>
      </c>
      <c r="N16" s="12">
        <f t="shared" si="2"/>
        <v>103644</v>
      </c>
    </row>
    <row r="17" spans="1:25" ht="18.75" customHeight="1">
      <c r="A17" s="15" t="s">
        <v>16</v>
      </c>
      <c r="B17" s="14">
        <v>12274</v>
      </c>
      <c r="C17" s="14">
        <v>9149</v>
      </c>
      <c r="D17" s="14">
        <v>9570</v>
      </c>
      <c r="E17" s="14">
        <v>1200</v>
      </c>
      <c r="F17" s="14">
        <v>8404</v>
      </c>
      <c r="G17" s="14">
        <v>14444</v>
      </c>
      <c r="H17" s="14">
        <v>11471</v>
      </c>
      <c r="I17" s="14">
        <v>12125</v>
      </c>
      <c r="J17" s="14">
        <v>7532</v>
      </c>
      <c r="K17" s="14">
        <v>10612</v>
      </c>
      <c r="L17" s="14">
        <v>4011</v>
      </c>
      <c r="M17" s="14">
        <v>1950</v>
      </c>
      <c r="N17" s="12">
        <f t="shared" si="2"/>
        <v>102742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100</v>
      </c>
      <c r="C18" s="14">
        <v>73</v>
      </c>
      <c r="D18" s="14">
        <v>93</v>
      </c>
      <c r="E18" s="14">
        <v>10</v>
      </c>
      <c r="F18" s="14">
        <v>54</v>
      </c>
      <c r="G18" s="14">
        <v>90</v>
      </c>
      <c r="H18" s="14">
        <v>94</v>
      </c>
      <c r="I18" s="14">
        <v>68</v>
      </c>
      <c r="J18" s="14">
        <v>85</v>
      </c>
      <c r="K18" s="14">
        <v>98</v>
      </c>
      <c r="L18" s="14">
        <v>66</v>
      </c>
      <c r="M18" s="14">
        <v>30</v>
      </c>
      <c r="N18" s="12">
        <f t="shared" si="2"/>
        <v>861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2</v>
      </c>
      <c r="C19" s="14">
        <v>7</v>
      </c>
      <c r="D19" s="14">
        <v>4</v>
      </c>
      <c r="E19" s="14">
        <v>1</v>
      </c>
      <c r="F19" s="14">
        <v>5</v>
      </c>
      <c r="G19" s="14">
        <v>8</v>
      </c>
      <c r="H19" s="14">
        <v>2</v>
      </c>
      <c r="I19" s="14">
        <v>1</v>
      </c>
      <c r="J19" s="14">
        <v>5</v>
      </c>
      <c r="K19" s="14">
        <v>5</v>
      </c>
      <c r="L19" s="14">
        <v>1</v>
      </c>
      <c r="M19" s="14">
        <v>0</v>
      </c>
      <c r="N19" s="12">
        <f t="shared" si="2"/>
        <v>41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135429</v>
      </c>
      <c r="C20" s="18">
        <f>C21+C22+C23</f>
        <v>83556</v>
      </c>
      <c r="D20" s="18">
        <f>D21+D22+D23</f>
        <v>79328</v>
      </c>
      <c r="E20" s="18">
        <f>E21+E22+E23</f>
        <v>10929</v>
      </c>
      <c r="F20" s="18">
        <f aca="true" t="shared" si="6" ref="F20:M20">F21+F22+F23</f>
        <v>68348</v>
      </c>
      <c r="G20" s="18">
        <f t="shared" si="6"/>
        <v>111120</v>
      </c>
      <c r="H20" s="18">
        <f t="shared" si="6"/>
        <v>115967</v>
      </c>
      <c r="I20" s="18">
        <f t="shared" si="6"/>
        <v>108292</v>
      </c>
      <c r="J20" s="18">
        <f t="shared" si="6"/>
        <v>70042</v>
      </c>
      <c r="K20" s="18">
        <f t="shared" si="6"/>
        <v>111550</v>
      </c>
      <c r="L20" s="18">
        <f t="shared" si="6"/>
        <v>42896</v>
      </c>
      <c r="M20" s="18">
        <f t="shared" si="6"/>
        <v>22588</v>
      </c>
      <c r="N20" s="12">
        <f aca="true" t="shared" si="7" ref="N20:N26">SUM(B20:M20)</f>
        <v>960045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72245</v>
      </c>
      <c r="C21" s="14">
        <v>47528</v>
      </c>
      <c r="D21" s="14">
        <v>43306</v>
      </c>
      <c r="E21" s="14">
        <v>6353</v>
      </c>
      <c r="F21" s="14">
        <v>36980</v>
      </c>
      <c r="G21" s="14">
        <v>61462</v>
      </c>
      <c r="H21" s="14">
        <v>66832</v>
      </c>
      <c r="I21" s="14">
        <v>61223</v>
      </c>
      <c r="J21" s="14">
        <v>38764</v>
      </c>
      <c r="K21" s="14">
        <v>59878</v>
      </c>
      <c r="L21" s="14">
        <v>23087</v>
      </c>
      <c r="M21" s="14">
        <v>11796</v>
      </c>
      <c r="N21" s="12">
        <f t="shared" si="7"/>
        <v>529454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60582</v>
      </c>
      <c r="C22" s="14">
        <v>33939</v>
      </c>
      <c r="D22" s="14">
        <v>34776</v>
      </c>
      <c r="E22" s="14">
        <v>4314</v>
      </c>
      <c r="F22" s="14">
        <v>29797</v>
      </c>
      <c r="G22" s="14">
        <v>46616</v>
      </c>
      <c r="H22" s="14">
        <v>46900</v>
      </c>
      <c r="I22" s="14">
        <v>45447</v>
      </c>
      <c r="J22" s="14">
        <v>29896</v>
      </c>
      <c r="K22" s="14">
        <v>49795</v>
      </c>
      <c r="L22" s="14">
        <v>18901</v>
      </c>
      <c r="M22" s="14">
        <v>10369</v>
      </c>
      <c r="N22" s="12">
        <f t="shared" si="7"/>
        <v>411332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2602</v>
      </c>
      <c r="C23" s="14">
        <v>2089</v>
      </c>
      <c r="D23" s="14">
        <v>1246</v>
      </c>
      <c r="E23" s="14">
        <v>262</v>
      </c>
      <c r="F23" s="14">
        <v>1571</v>
      </c>
      <c r="G23" s="14">
        <v>3042</v>
      </c>
      <c r="H23" s="14">
        <v>2235</v>
      </c>
      <c r="I23" s="14">
        <v>1622</v>
      </c>
      <c r="J23" s="14">
        <v>1382</v>
      </c>
      <c r="K23" s="14">
        <v>1877</v>
      </c>
      <c r="L23" s="14">
        <v>908</v>
      </c>
      <c r="M23" s="14">
        <v>423</v>
      </c>
      <c r="N23" s="12">
        <f t="shared" si="7"/>
        <v>19259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161601</v>
      </c>
      <c r="C24" s="14">
        <f>C25+C26</f>
        <v>118230</v>
      </c>
      <c r="D24" s="14">
        <f>D25+D26</f>
        <v>116028</v>
      </c>
      <c r="E24" s="14">
        <f>E25+E26</f>
        <v>17888</v>
      </c>
      <c r="F24" s="14">
        <f aca="true" t="shared" si="8" ref="F24:M24">F25+F26</f>
        <v>111863</v>
      </c>
      <c r="G24" s="14">
        <f t="shared" si="8"/>
        <v>172048</v>
      </c>
      <c r="H24" s="14">
        <f t="shared" si="8"/>
        <v>145204</v>
      </c>
      <c r="I24" s="14">
        <f t="shared" si="8"/>
        <v>119388</v>
      </c>
      <c r="J24" s="14">
        <f t="shared" si="8"/>
        <v>87858</v>
      </c>
      <c r="K24" s="14">
        <f t="shared" si="8"/>
        <v>99659</v>
      </c>
      <c r="L24" s="14">
        <f t="shared" si="8"/>
        <v>34815</v>
      </c>
      <c r="M24" s="14">
        <f t="shared" si="8"/>
        <v>18996</v>
      </c>
      <c r="N24" s="12">
        <f t="shared" si="7"/>
        <v>1203578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67381</v>
      </c>
      <c r="C25" s="14">
        <v>56134</v>
      </c>
      <c r="D25" s="14">
        <v>53836</v>
      </c>
      <c r="E25" s="14">
        <v>9609</v>
      </c>
      <c r="F25" s="14">
        <v>52574</v>
      </c>
      <c r="G25" s="14">
        <v>85828</v>
      </c>
      <c r="H25" s="14">
        <v>74176</v>
      </c>
      <c r="I25" s="14">
        <v>51881</v>
      </c>
      <c r="J25" s="14">
        <v>42671</v>
      </c>
      <c r="K25" s="14">
        <v>43397</v>
      </c>
      <c r="L25" s="14">
        <v>15285</v>
      </c>
      <c r="M25" s="14">
        <v>7283</v>
      </c>
      <c r="N25" s="12">
        <f t="shared" si="7"/>
        <v>560055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94220</v>
      </c>
      <c r="C26" s="14">
        <v>62096</v>
      </c>
      <c r="D26" s="14">
        <v>62192</v>
      </c>
      <c r="E26" s="14">
        <v>8279</v>
      </c>
      <c r="F26" s="14">
        <v>59289</v>
      </c>
      <c r="G26" s="14">
        <v>86220</v>
      </c>
      <c r="H26" s="14">
        <v>71028</v>
      </c>
      <c r="I26" s="14">
        <v>67507</v>
      </c>
      <c r="J26" s="14">
        <v>45187</v>
      </c>
      <c r="K26" s="14">
        <v>56262</v>
      </c>
      <c r="L26" s="14">
        <v>19530</v>
      </c>
      <c r="M26" s="14">
        <v>11713</v>
      </c>
      <c r="N26" s="12">
        <f t="shared" si="7"/>
        <v>643523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2.08270546</v>
      </c>
      <c r="C28" s="23">
        <f aca="true" t="shared" si="9" ref="C28:M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 t="shared" si="9"/>
        <v>1.9703118</v>
      </c>
      <c r="J28" s="23">
        <f t="shared" si="9"/>
        <v>2.2191343</v>
      </c>
      <c r="K28" s="23">
        <f t="shared" si="9"/>
        <v>2.12144976</v>
      </c>
      <c r="L28" s="23">
        <f t="shared" si="9"/>
        <v>2.5186314299999997</v>
      </c>
      <c r="M28" s="23">
        <f t="shared" si="9"/>
        <v>2.46767856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2.0243</v>
      </c>
      <c r="I29" s="23">
        <v>1.976</v>
      </c>
      <c r="J29" s="23">
        <v>2.2255</v>
      </c>
      <c r="K29" s="23">
        <v>2.1277</v>
      </c>
      <c r="L29" s="23">
        <v>2.526</v>
      </c>
      <c r="M29" s="23">
        <v>2.475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1069310.6608704801</v>
      </c>
      <c r="C36" s="60">
        <f aca="true" t="shared" si="11" ref="C36:M36">C37+C38+C39+C40</f>
        <v>747739.9847234999</v>
      </c>
      <c r="D36" s="60">
        <f t="shared" si="11"/>
        <v>726620.73732355</v>
      </c>
      <c r="E36" s="60">
        <f t="shared" si="11"/>
        <v>132868.2068928</v>
      </c>
      <c r="F36" s="60">
        <f t="shared" si="11"/>
        <v>714041.6823854999</v>
      </c>
      <c r="G36" s="60">
        <f t="shared" si="11"/>
        <v>913042.6464000001</v>
      </c>
      <c r="H36" s="60">
        <f t="shared" si="11"/>
        <v>963088.3633000001</v>
      </c>
      <c r="I36" s="60">
        <f t="shared" si="11"/>
        <v>840859.9101734001</v>
      </c>
      <c r="J36" s="60">
        <f t="shared" si="11"/>
        <v>661668.2813775999</v>
      </c>
      <c r="K36" s="60">
        <f t="shared" si="11"/>
        <v>795694.3221363199</v>
      </c>
      <c r="L36" s="60">
        <f t="shared" si="11"/>
        <v>392850.34431638994</v>
      </c>
      <c r="M36" s="60">
        <f t="shared" si="11"/>
        <v>211972.06616448003</v>
      </c>
      <c r="N36" s="60">
        <f>N37+N38+N39+N40</f>
        <v>8169757.206064019</v>
      </c>
    </row>
    <row r="37" spans="1:14" ht="18.75" customHeight="1">
      <c r="A37" s="57" t="s">
        <v>54</v>
      </c>
      <c r="B37" s="54">
        <f aca="true" t="shared" si="12" ref="B37:M37">B29*B7</f>
        <v>1068656.1732</v>
      </c>
      <c r="C37" s="54">
        <f t="shared" si="12"/>
        <v>747521.6859999999</v>
      </c>
      <c r="D37" s="54">
        <f t="shared" si="12"/>
        <v>716400.5222</v>
      </c>
      <c r="E37" s="54">
        <f t="shared" si="12"/>
        <v>132542.8664</v>
      </c>
      <c r="F37" s="54">
        <f t="shared" si="12"/>
        <v>713961.303</v>
      </c>
      <c r="G37" s="54">
        <f t="shared" si="12"/>
        <v>913072.3582</v>
      </c>
      <c r="H37" s="54">
        <f t="shared" si="12"/>
        <v>962269.2237000001</v>
      </c>
      <c r="I37" s="54">
        <f t="shared" si="12"/>
        <v>836664.088</v>
      </c>
      <c r="J37" s="54">
        <f t="shared" si="12"/>
        <v>657929.016</v>
      </c>
      <c r="K37" s="54">
        <f t="shared" si="12"/>
        <v>791359.7163999999</v>
      </c>
      <c r="L37" s="54">
        <f t="shared" si="12"/>
        <v>392724.79799999995</v>
      </c>
      <c r="M37" s="54">
        <f t="shared" si="12"/>
        <v>211879.80000000002</v>
      </c>
      <c r="N37" s="56">
        <f>SUM(B37:M37)</f>
        <v>8144981.5511</v>
      </c>
    </row>
    <row r="38" spans="1:14" ht="18.75" customHeight="1">
      <c r="A38" s="57" t="s">
        <v>55</v>
      </c>
      <c r="B38" s="54">
        <f aca="true" t="shared" si="13" ref="B38:M38">B30*B7</f>
        <v>-3169.05232952</v>
      </c>
      <c r="C38" s="54">
        <f t="shared" si="13"/>
        <v>-2174.2212765</v>
      </c>
      <c r="D38" s="54">
        <f t="shared" si="13"/>
        <v>-2128.24487645</v>
      </c>
      <c r="E38" s="54">
        <f t="shared" si="13"/>
        <v>-320.9395072</v>
      </c>
      <c r="F38" s="54">
        <f t="shared" si="13"/>
        <v>-2081.0206145</v>
      </c>
      <c r="G38" s="54">
        <f t="shared" si="13"/>
        <v>-2691.8718000000003</v>
      </c>
      <c r="H38" s="54">
        <f t="shared" si="13"/>
        <v>-2662.0104</v>
      </c>
      <c r="I38" s="54">
        <f t="shared" si="13"/>
        <v>-2408.4578266</v>
      </c>
      <c r="J38" s="54">
        <f t="shared" si="13"/>
        <v>-1881.9046224</v>
      </c>
      <c r="K38" s="54">
        <f t="shared" si="13"/>
        <v>-2324.6642636799997</v>
      </c>
      <c r="L38" s="54">
        <f t="shared" si="13"/>
        <v>-1145.61368361</v>
      </c>
      <c r="M38" s="54">
        <f t="shared" si="13"/>
        <v>-626.77383552</v>
      </c>
      <c r="N38" s="25">
        <f>SUM(B38:M38)</f>
        <v>-23614.775035980005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566.46</v>
      </c>
      <c r="C40" s="54">
        <v>0</v>
      </c>
      <c r="D40" s="54">
        <v>10187.06</v>
      </c>
      <c r="E40" s="54">
        <v>0</v>
      </c>
      <c r="F40" s="54">
        <v>0</v>
      </c>
      <c r="G40" s="54">
        <v>0</v>
      </c>
      <c r="H40" s="54">
        <v>583.59</v>
      </c>
      <c r="I40" s="54">
        <v>4057.68</v>
      </c>
      <c r="J40" s="54">
        <v>3502.57</v>
      </c>
      <c r="K40" s="54">
        <v>4057.03</v>
      </c>
      <c r="L40" s="54">
        <v>0</v>
      </c>
      <c r="M40" s="54">
        <v>0</v>
      </c>
      <c r="N40" s="56">
        <f>SUM(B40:M40)</f>
        <v>22954.39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+B43+B46+B58+B59</f>
        <v>-25003.639999999985</v>
      </c>
      <c r="C42" s="25">
        <f aca="true" t="shared" si="15" ref="C42:M42">+C43+C46+C58+C59</f>
        <v>-24770.290000000008</v>
      </c>
      <c r="D42" s="25">
        <f t="shared" si="15"/>
        <v>-64836.63</v>
      </c>
      <c r="E42" s="25">
        <f t="shared" si="15"/>
        <v>12028.380000000001</v>
      </c>
      <c r="F42" s="25">
        <f t="shared" si="15"/>
        <v>-16928.729999999996</v>
      </c>
      <c r="G42" s="25">
        <f t="shared" si="15"/>
        <v>-30493.259999999995</v>
      </c>
      <c r="H42" s="25">
        <f t="shared" si="15"/>
        <v>-118048.54</v>
      </c>
      <c r="I42" s="25">
        <f t="shared" si="15"/>
        <v>-102499.87</v>
      </c>
      <c r="J42" s="25">
        <f t="shared" si="15"/>
        <v>-42149.13000000001</v>
      </c>
      <c r="K42" s="25">
        <f t="shared" si="15"/>
        <v>-90159.1</v>
      </c>
      <c r="L42" s="25">
        <f t="shared" si="15"/>
        <v>-30874.89</v>
      </c>
      <c r="M42" s="25">
        <f t="shared" si="15"/>
        <v>-2792.7599999999984</v>
      </c>
      <c r="N42" s="25">
        <f>+N43+N46+N58+N59</f>
        <v>-536528.4600000001</v>
      </c>
    </row>
    <row r="43" spans="1:14" ht="18.75" customHeight="1">
      <c r="A43" s="17" t="s">
        <v>59</v>
      </c>
      <c r="B43" s="26">
        <f>B44+B45</f>
        <v>-69274</v>
      </c>
      <c r="C43" s="26">
        <f>C44+C45</f>
        <v>-70303.8</v>
      </c>
      <c r="D43" s="26">
        <f>D44+D45</f>
        <v>-50608.4</v>
      </c>
      <c r="E43" s="26">
        <f>E44+E45</f>
        <v>-5228.8</v>
      </c>
      <c r="F43" s="26">
        <f aca="true" t="shared" si="16" ref="F43:M43">F44+F45</f>
        <v>-41169.2</v>
      </c>
      <c r="G43" s="26">
        <f t="shared" si="16"/>
        <v>-78413</v>
      </c>
      <c r="H43" s="26">
        <f t="shared" si="16"/>
        <v>-91272.2</v>
      </c>
      <c r="I43" s="26">
        <f t="shared" si="16"/>
        <v>-41499.8</v>
      </c>
      <c r="J43" s="26">
        <f t="shared" si="16"/>
        <v>-54313.4</v>
      </c>
      <c r="K43" s="26">
        <f t="shared" si="16"/>
        <v>-42560</v>
      </c>
      <c r="L43" s="26">
        <f t="shared" si="16"/>
        <v>-30943.4</v>
      </c>
      <c r="M43" s="26">
        <f t="shared" si="16"/>
        <v>-18836.6</v>
      </c>
      <c r="N43" s="25">
        <f aca="true" t="shared" si="17" ref="N43:N59">SUM(B43:M43)</f>
        <v>-594422.6</v>
      </c>
    </row>
    <row r="44" spans="1:25" ht="18.75" customHeight="1">
      <c r="A44" s="13" t="s">
        <v>60</v>
      </c>
      <c r="B44" s="20">
        <f>ROUND(-B9*$D$3,2)</f>
        <v>-69274</v>
      </c>
      <c r="C44" s="20">
        <f>ROUND(-C9*$D$3,2)</f>
        <v>-70303.8</v>
      </c>
      <c r="D44" s="20">
        <f>ROUND(-D9*$D$3,2)</f>
        <v>-50608.4</v>
      </c>
      <c r="E44" s="20">
        <f>ROUND(-E9*$D$3,2)</f>
        <v>-5228.8</v>
      </c>
      <c r="F44" s="20">
        <f aca="true" t="shared" si="18" ref="F44:M44">ROUND(-F9*$D$3,2)</f>
        <v>-41169.2</v>
      </c>
      <c r="G44" s="20">
        <f t="shared" si="18"/>
        <v>-78413</v>
      </c>
      <c r="H44" s="20">
        <f t="shared" si="18"/>
        <v>-91272.2</v>
      </c>
      <c r="I44" s="20">
        <f t="shared" si="18"/>
        <v>-41499.8</v>
      </c>
      <c r="J44" s="20">
        <f t="shared" si="18"/>
        <v>-54313.4</v>
      </c>
      <c r="K44" s="20">
        <f t="shared" si="18"/>
        <v>-42560</v>
      </c>
      <c r="L44" s="20">
        <f t="shared" si="18"/>
        <v>-30943.4</v>
      </c>
      <c r="M44" s="20">
        <f t="shared" si="18"/>
        <v>-18836.6</v>
      </c>
      <c r="N44" s="46">
        <f t="shared" si="17"/>
        <v>-594422.6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 aca="true" t="shared" si="20" ref="B46:M46">SUM(B47:B57)</f>
        <v>-40510.74</v>
      </c>
      <c r="C46" s="26">
        <f t="shared" si="20"/>
        <v>-28545.44</v>
      </c>
      <c r="D46" s="26">
        <f t="shared" si="20"/>
        <v>-27531.88</v>
      </c>
      <c r="E46" s="26">
        <f t="shared" si="20"/>
        <v>-5884.93</v>
      </c>
      <c r="F46" s="26">
        <f t="shared" si="20"/>
        <v>-27374.61</v>
      </c>
      <c r="G46" s="26">
        <f t="shared" si="20"/>
        <v>-34812.369999999995</v>
      </c>
      <c r="H46" s="26">
        <f t="shared" si="20"/>
        <v>-36078.82</v>
      </c>
      <c r="I46" s="26">
        <f t="shared" si="20"/>
        <v>-31206.359999999997</v>
      </c>
      <c r="J46" s="26">
        <f t="shared" si="20"/>
        <v>-25691.86</v>
      </c>
      <c r="K46" s="26">
        <f t="shared" si="20"/>
        <v>-30138.3</v>
      </c>
      <c r="L46" s="26">
        <f t="shared" si="20"/>
        <v>-14036.74</v>
      </c>
      <c r="M46" s="26">
        <f t="shared" si="20"/>
        <v>-8393.18</v>
      </c>
      <c r="N46" s="26">
        <f>SUM(N47:N57)</f>
        <v>-310205.23000000004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101</v>
      </c>
      <c r="B54" s="24">
        <f>-324.85-1396.08</f>
        <v>-1720.9299999999998</v>
      </c>
      <c r="C54" s="24">
        <f>-364.98-917.84</f>
        <v>-1282.8200000000002</v>
      </c>
      <c r="D54" s="24">
        <v>-1104.94</v>
      </c>
      <c r="E54" s="24">
        <v>-230.77</v>
      </c>
      <c r="F54" s="24">
        <v>-1117.78</v>
      </c>
      <c r="G54" s="24">
        <v>-1444.34</v>
      </c>
      <c r="H54" s="24">
        <f>-1220.81-326.13</f>
        <v>-1546.94</v>
      </c>
      <c r="I54" s="24">
        <v>-1340.35</v>
      </c>
      <c r="J54" s="24">
        <v>-1025.55</v>
      </c>
      <c r="K54" s="24">
        <v>-1206.13</v>
      </c>
      <c r="L54" s="24">
        <v>-662.02</v>
      </c>
      <c r="M54" s="24">
        <v>-330.89</v>
      </c>
      <c r="N54" s="24">
        <f t="shared" si="17"/>
        <v>-13013.46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6" t="s">
        <v>102</v>
      </c>
      <c r="B55" s="24">
        <v>-263.68</v>
      </c>
      <c r="C55" s="24">
        <v>-275.5</v>
      </c>
      <c r="D55" s="24">
        <v>0</v>
      </c>
      <c r="E55" s="24">
        <v>-116.03</v>
      </c>
      <c r="F55" s="24">
        <v>-129.2</v>
      </c>
      <c r="G55" s="24">
        <v>-285.26</v>
      </c>
      <c r="H55" s="24">
        <v>0</v>
      </c>
      <c r="I55" s="24">
        <v>0</v>
      </c>
      <c r="J55" s="24">
        <v>-51.49</v>
      </c>
      <c r="K55" s="24">
        <v>0</v>
      </c>
      <c r="L55" s="24">
        <v>0</v>
      </c>
      <c r="M55" s="24">
        <v>-101.04</v>
      </c>
      <c r="N55" s="24">
        <f t="shared" si="17"/>
        <v>-1222.2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6" t="s">
        <v>102</v>
      </c>
      <c r="B56" s="24">
        <v>0</v>
      </c>
      <c r="C56" s="24">
        <v>0</v>
      </c>
      <c r="D56" s="24">
        <v>144.22</v>
      </c>
      <c r="E56" s="24">
        <v>0</v>
      </c>
      <c r="F56" s="24">
        <v>0</v>
      </c>
      <c r="G56" s="24">
        <v>0</v>
      </c>
      <c r="H56" s="24">
        <v>232.58</v>
      </c>
      <c r="I56" s="24">
        <v>458.68</v>
      </c>
      <c r="J56" s="24">
        <v>0</v>
      </c>
      <c r="K56" s="24">
        <v>364.51</v>
      </c>
      <c r="L56" s="24">
        <v>22.21</v>
      </c>
      <c r="M56" s="24">
        <v>0</v>
      </c>
      <c r="N56" s="24">
        <f t="shared" si="17"/>
        <v>1222.2</v>
      </c>
      <c r="O56"/>
      <c r="P56"/>
      <c r="Q56"/>
      <c r="R56"/>
      <c r="S56"/>
      <c r="T56"/>
      <c r="U56"/>
      <c r="V56"/>
      <c r="W56"/>
      <c r="X56"/>
      <c r="Y56"/>
    </row>
    <row r="57" spans="1:25" ht="18.75" customHeight="1">
      <c r="A57" s="16" t="s">
        <v>103</v>
      </c>
      <c r="B57" s="24">
        <v>-38526.13</v>
      </c>
      <c r="C57" s="24">
        <v>-26987.12</v>
      </c>
      <c r="D57" s="24">
        <v>-26571.16</v>
      </c>
      <c r="E57" s="24">
        <v>-5538.13</v>
      </c>
      <c r="F57" s="24">
        <v>-26127.63</v>
      </c>
      <c r="G57" s="24">
        <v>-33082.77</v>
      </c>
      <c r="H57" s="24">
        <v>-34264.46</v>
      </c>
      <c r="I57" s="24">
        <v>-30324.69</v>
      </c>
      <c r="J57" s="24">
        <v>-24614.82</v>
      </c>
      <c r="K57" s="24">
        <v>-29296.68</v>
      </c>
      <c r="L57" s="24">
        <v>-13396.93</v>
      </c>
      <c r="M57" s="24">
        <v>-7961.25</v>
      </c>
      <c r="N57" s="24">
        <f t="shared" si="17"/>
        <v>-296691.77</v>
      </c>
      <c r="O57"/>
      <c r="P57"/>
      <c r="Q57"/>
      <c r="R57"/>
      <c r="S57"/>
      <c r="T57"/>
      <c r="U57"/>
      <c r="V57"/>
      <c r="W57"/>
      <c r="X57"/>
      <c r="Y57"/>
    </row>
    <row r="58" spans="1:25" ht="18.75" customHeight="1">
      <c r="A58" s="17" t="s">
        <v>104</v>
      </c>
      <c r="B58" s="27">
        <v>84781.1</v>
      </c>
      <c r="C58" s="27">
        <v>74078.95</v>
      </c>
      <c r="D58" s="27">
        <v>13303.65</v>
      </c>
      <c r="E58" s="27">
        <v>23142.11</v>
      </c>
      <c r="F58" s="27">
        <v>51615.08</v>
      </c>
      <c r="G58" s="27">
        <v>82732.11</v>
      </c>
      <c r="H58" s="27">
        <v>9302.48</v>
      </c>
      <c r="I58" s="27">
        <v>-29793.71</v>
      </c>
      <c r="J58" s="27">
        <v>37856.13</v>
      </c>
      <c r="K58" s="27">
        <v>-17460.8</v>
      </c>
      <c r="L58" s="27">
        <v>14105.25</v>
      </c>
      <c r="M58" s="27">
        <v>24437.02</v>
      </c>
      <c r="N58" s="24">
        <f t="shared" si="17"/>
        <v>368099.37</v>
      </c>
      <c r="O58"/>
      <c r="P58"/>
      <c r="Q58"/>
      <c r="R58"/>
      <c r="S58"/>
      <c r="T58"/>
      <c r="U58"/>
      <c r="V58"/>
      <c r="W58"/>
      <c r="X58"/>
      <c r="Y58"/>
    </row>
    <row r="59" spans="1:25" ht="18.75" customHeight="1">
      <c r="A59" s="17" t="s">
        <v>70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4">
        <f t="shared" si="17"/>
        <v>0</v>
      </c>
      <c r="O59"/>
      <c r="P59"/>
      <c r="Q59"/>
      <c r="R59"/>
      <c r="S59"/>
      <c r="T59"/>
      <c r="U59"/>
      <c r="V59"/>
      <c r="W59"/>
      <c r="X59"/>
      <c r="Y59"/>
    </row>
    <row r="60" spans="1:14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20"/>
    </row>
    <row r="61" spans="1:25" ht="15.75">
      <c r="A61" s="2" t="s">
        <v>71</v>
      </c>
      <c r="B61" s="29">
        <f aca="true" t="shared" si="21" ref="B61:M61">+B36+B42</f>
        <v>1044307.0208704801</v>
      </c>
      <c r="C61" s="29">
        <f t="shared" si="21"/>
        <v>722969.6947234998</v>
      </c>
      <c r="D61" s="29">
        <f t="shared" si="21"/>
        <v>661784.10732355</v>
      </c>
      <c r="E61" s="29">
        <f t="shared" si="21"/>
        <v>144896.5868928</v>
      </c>
      <c r="F61" s="29">
        <f t="shared" si="21"/>
        <v>697112.9523855</v>
      </c>
      <c r="G61" s="29">
        <f t="shared" si="21"/>
        <v>882549.3864000001</v>
      </c>
      <c r="H61" s="29">
        <f t="shared" si="21"/>
        <v>845039.8233</v>
      </c>
      <c r="I61" s="29">
        <f t="shared" si="21"/>
        <v>738360.0401734001</v>
      </c>
      <c r="J61" s="29">
        <f t="shared" si="21"/>
        <v>619519.1513775999</v>
      </c>
      <c r="K61" s="29">
        <f t="shared" si="21"/>
        <v>705535.22213632</v>
      </c>
      <c r="L61" s="29">
        <f t="shared" si="21"/>
        <v>361975.4543163899</v>
      </c>
      <c r="M61" s="29">
        <f t="shared" si="21"/>
        <v>209179.30616448002</v>
      </c>
      <c r="N61" s="29">
        <f>SUM(B61:M61)</f>
        <v>7633228.746064019</v>
      </c>
      <c r="O61"/>
      <c r="P61"/>
      <c r="Q61"/>
      <c r="R61"/>
      <c r="S61"/>
      <c r="T61"/>
      <c r="U61"/>
      <c r="V61"/>
      <c r="W61"/>
      <c r="X61"/>
      <c r="Y61"/>
    </row>
    <row r="62" spans="1:14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8"/>
    </row>
    <row r="63" spans="1:14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1"/>
    </row>
    <row r="64" spans="1:14" ht="18.75" customHeight="1">
      <c r="A64" s="2" t="s">
        <v>72</v>
      </c>
      <c r="B64" s="36">
        <f>SUM(B65:B78)</f>
        <v>1044307.02</v>
      </c>
      <c r="C64" s="36">
        <f aca="true" t="shared" si="22" ref="C64:M64">SUM(C65:C78)</f>
        <v>722969.7000000001</v>
      </c>
      <c r="D64" s="36">
        <f t="shared" si="22"/>
        <v>661784.1100000001</v>
      </c>
      <c r="E64" s="36">
        <f t="shared" si="22"/>
        <v>144896.59</v>
      </c>
      <c r="F64" s="36">
        <f t="shared" si="22"/>
        <v>697112.95</v>
      </c>
      <c r="G64" s="36">
        <f t="shared" si="22"/>
        <v>882549.39</v>
      </c>
      <c r="H64" s="36">
        <f t="shared" si="22"/>
        <v>845039.8300000001</v>
      </c>
      <c r="I64" s="36">
        <f t="shared" si="22"/>
        <v>738360.0400000002</v>
      </c>
      <c r="J64" s="36">
        <f t="shared" si="22"/>
        <v>619519.1599999999</v>
      </c>
      <c r="K64" s="36">
        <f t="shared" si="22"/>
        <v>705535.23</v>
      </c>
      <c r="L64" s="36">
        <f t="shared" si="22"/>
        <v>361975.46</v>
      </c>
      <c r="M64" s="36">
        <f t="shared" si="22"/>
        <v>209179.31</v>
      </c>
      <c r="N64" s="29">
        <f>SUM(N65:N78)</f>
        <v>7633228.790000001</v>
      </c>
    </row>
    <row r="65" spans="1:15" ht="18.75" customHeight="1">
      <c r="A65" s="17" t="s">
        <v>73</v>
      </c>
      <c r="B65" s="36">
        <f>566.46+183713.79+6081.08+17.95</f>
        <v>190379.28</v>
      </c>
      <c r="C65" s="36">
        <f>191122.8+21636.98</f>
        <v>212759.78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>SUM(B65:M65)</f>
        <v>403139.06</v>
      </c>
      <c r="O65"/>
    </row>
    <row r="66" spans="1:15" ht="18.75" customHeight="1">
      <c r="A66" s="17" t="s">
        <v>74</v>
      </c>
      <c r="B66" s="36">
        <f>775227.72+78700.02</f>
        <v>853927.74</v>
      </c>
      <c r="C66" s="36">
        <f>457767.95+52441.97</f>
        <v>510209.92000000004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aca="true" t="shared" si="23" ref="N66:N77">SUM(B66:M66)</f>
        <v>1364137.6600000001</v>
      </c>
      <c r="O66"/>
    </row>
    <row r="67" spans="1:16" ht="18.75" customHeight="1">
      <c r="A67" s="17" t="s">
        <v>75</v>
      </c>
      <c r="B67" s="35">
        <v>0</v>
      </c>
      <c r="C67" s="35">
        <v>0</v>
      </c>
      <c r="D67" s="26">
        <f>638149.18+10187.06+13303.65+144.22</f>
        <v>661784.1100000001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6">
        <f t="shared" si="23"/>
        <v>661784.1100000001</v>
      </c>
      <c r="P67"/>
    </row>
    <row r="68" spans="1:17" ht="18.75" customHeight="1">
      <c r="A68" s="17" t="s">
        <v>76</v>
      </c>
      <c r="B68" s="35">
        <v>0</v>
      </c>
      <c r="C68" s="35">
        <v>0</v>
      </c>
      <c r="D68" s="35">
        <v>0</v>
      </c>
      <c r="E68" s="26">
        <f>121754.48+23142.11</f>
        <v>144896.59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144896.59</v>
      </c>
      <c r="Q68"/>
    </row>
    <row r="69" spans="1:18" ht="18.75" customHeight="1">
      <c r="A69" s="17" t="s">
        <v>77</v>
      </c>
      <c r="B69" s="35">
        <v>0</v>
      </c>
      <c r="C69" s="35">
        <v>0</v>
      </c>
      <c r="D69" s="35">
        <v>0</v>
      </c>
      <c r="E69" s="35">
        <v>0</v>
      </c>
      <c r="F69" s="26">
        <f>645497.87+51615.08</f>
        <v>697112.95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697112.95</v>
      </c>
      <c r="R69"/>
    </row>
    <row r="70" spans="1:19" ht="18.75" customHeight="1">
      <c r="A70" s="17" t="s">
        <v>78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f>799817.28+82732.11</f>
        <v>882549.39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29">
        <f t="shared" si="23"/>
        <v>882549.39</v>
      </c>
      <c r="S70"/>
    </row>
    <row r="71" spans="1:20" ht="18.75" customHeight="1">
      <c r="A71" s="17" t="s">
        <v>79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f>655008.68+9302.48+163.01+583.59</f>
        <v>665057.76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29">
        <f t="shared" si="23"/>
        <v>665057.76</v>
      </c>
      <c r="T71"/>
    </row>
    <row r="72" spans="1:20" ht="18.75" customHeight="1">
      <c r="A72" s="17" t="s">
        <v>80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6">
        <f>179912.5+69.57</f>
        <v>179982.07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29">
        <f t="shared" si="23"/>
        <v>179982.07</v>
      </c>
      <c r="T72"/>
    </row>
    <row r="73" spans="1:21" ht="18.75" customHeight="1">
      <c r="A73" s="17" t="s">
        <v>81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26">
        <f>733843.68+458.68+4057.68</f>
        <v>738360.0400000002</v>
      </c>
      <c r="J73" s="35">
        <v>0</v>
      </c>
      <c r="K73" s="35">
        <v>0</v>
      </c>
      <c r="L73" s="35">
        <v>0</v>
      </c>
      <c r="M73" s="35">
        <v>0</v>
      </c>
      <c r="N73" s="26">
        <f t="shared" si="23"/>
        <v>738360.0400000002</v>
      </c>
      <c r="U73"/>
    </row>
    <row r="74" spans="1:22" ht="18.75" customHeight="1">
      <c r="A74" s="17" t="s">
        <v>82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26">
        <f>3502.57+578160.46+37856.13</f>
        <v>619519.1599999999</v>
      </c>
      <c r="K74" s="35">
        <v>0</v>
      </c>
      <c r="L74" s="35">
        <v>0</v>
      </c>
      <c r="M74" s="35">
        <v>0</v>
      </c>
      <c r="N74" s="29">
        <f t="shared" si="23"/>
        <v>619519.1599999999</v>
      </c>
      <c r="V74"/>
    </row>
    <row r="75" spans="1:23" ht="18.75" customHeight="1">
      <c r="A75" s="17" t="s">
        <v>83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26">
        <f>701113.69+364.51+4057.03</f>
        <v>705535.23</v>
      </c>
      <c r="L75" s="35">
        <v>0</v>
      </c>
      <c r="M75" s="61"/>
      <c r="N75" s="26">
        <f t="shared" si="23"/>
        <v>705535.23</v>
      </c>
      <c r="W75"/>
    </row>
    <row r="76" spans="1:24" ht="18.75" customHeight="1">
      <c r="A76" s="17" t="s">
        <v>84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26">
        <f>347848+14105.25+22.21</f>
        <v>361975.46</v>
      </c>
      <c r="M76" s="35">
        <v>0</v>
      </c>
      <c r="N76" s="29">
        <f t="shared" si="23"/>
        <v>361975.46</v>
      </c>
      <c r="X76"/>
    </row>
    <row r="77" spans="1:25" ht="18.75" customHeight="1">
      <c r="A77" s="17" t="s">
        <v>85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26">
        <f>209179.31</f>
        <v>209179.31</v>
      </c>
      <c r="N77" s="26">
        <f t="shared" si="23"/>
        <v>209179.31</v>
      </c>
      <c r="Y77"/>
    </row>
    <row r="78" spans="1:25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/>
      <c r="P78"/>
      <c r="Q78"/>
      <c r="R78"/>
      <c r="S78"/>
      <c r="T78"/>
      <c r="U78"/>
      <c r="V78"/>
      <c r="W78"/>
      <c r="X78"/>
      <c r="Y78"/>
    </row>
    <row r="79" spans="1:14" ht="17.25" customHeight="1">
      <c r="A79" s="66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</row>
    <row r="80" spans="1:14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9"/>
    </row>
    <row r="81" spans="1:14" ht="18.75" customHeight="1">
      <c r="A81" s="2" t="s">
        <v>86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29"/>
    </row>
    <row r="82" spans="1:15" ht="18.75" customHeight="1">
      <c r="A82" s="17" t="s">
        <v>87</v>
      </c>
      <c r="B82" s="44">
        <v>2.3365384570999943</v>
      </c>
      <c r="C82" s="44">
        <v>2.2877243476268823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9"/>
      <c r="O82"/>
    </row>
    <row r="83" spans="1:15" ht="18.75" customHeight="1">
      <c r="A83" s="17" t="s">
        <v>88</v>
      </c>
      <c r="B83" s="44">
        <v>2.0384000065892742</v>
      </c>
      <c r="C83" s="44">
        <v>1.9235999825068424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9"/>
      <c r="O83"/>
    </row>
    <row r="84" spans="1:16" ht="18.75" customHeight="1">
      <c r="A84" s="17" t="s">
        <v>89</v>
      </c>
      <c r="B84" s="44">
        <v>0</v>
      </c>
      <c r="C84" s="44">
        <v>0</v>
      </c>
      <c r="D84" s="22">
        <f>(D$37+D$38+D$39)/D$7</f>
        <v>1.8682864605760279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6"/>
      <c r="P84"/>
    </row>
    <row r="85" spans="1:17" ht="18.75" customHeight="1">
      <c r="A85" s="17" t="s">
        <v>90</v>
      </c>
      <c r="B85" s="44">
        <v>0</v>
      </c>
      <c r="C85" s="44">
        <v>0</v>
      </c>
      <c r="D85" s="44">
        <v>0</v>
      </c>
      <c r="E85" s="22">
        <f>(E$37+E$38+E$39)/E$7</f>
        <v>2.600567738448289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Q85"/>
    </row>
    <row r="86" spans="1:18" ht="18.75" customHeight="1">
      <c r="A86" s="17" t="s">
        <v>91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2.181545575709572</v>
      </c>
      <c r="G86" s="35">
        <v>0</v>
      </c>
      <c r="H86" s="44">
        <v>0</v>
      </c>
      <c r="I86" s="44">
        <v>0</v>
      </c>
      <c r="J86" s="44">
        <v>0</v>
      </c>
      <c r="K86" s="35">
        <v>0</v>
      </c>
      <c r="L86" s="44">
        <v>0</v>
      </c>
      <c r="M86" s="44">
        <v>0</v>
      </c>
      <c r="N86" s="26"/>
      <c r="R86"/>
    </row>
    <row r="87" spans="1:19" ht="18.75" customHeight="1">
      <c r="A87" s="17" t="s">
        <v>92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1.729843708247919</v>
      </c>
      <c r="H87" s="44">
        <v>0</v>
      </c>
      <c r="I87" s="44">
        <v>0</v>
      </c>
      <c r="J87" s="44">
        <v>0</v>
      </c>
      <c r="K87" s="35">
        <v>0</v>
      </c>
      <c r="L87" s="44">
        <v>0</v>
      </c>
      <c r="M87" s="44">
        <v>0</v>
      </c>
      <c r="N87" s="29"/>
      <c r="S87"/>
    </row>
    <row r="88" spans="1:20" ht="18.75" customHeight="1">
      <c r="A88" s="17" t="s">
        <v>93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2.033945067819678</v>
      </c>
      <c r="I88" s="44">
        <v>0</v>
      </c>
      <c r="J88" s="44">
        <v>0</v>
      </c>
      <c r="K88" s="35">
        <v>0</v>
      </c>
      <c r="L88" s="44">
        <v>0</v>
      </c>
      <c r="M88" s="44">
        <v>0</v>
      </c>
      <c r="N88" s="29"/>
      <c r="T88"/>
    </row>
    <row r="89" spans="1:20" ht="18.75" customHeight="1">
      <c r="A89" s="17" t="s">
        <v>94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1.9906000415973377</v>
      </c>
      <c r="I89" s="44">
        <v>0</v>
      </c>
      <c r="J89" s="44">
        <v>0</v>
      </c>
      <c r="K89" s="35">
        <v>0</v>
      </c>
      <c r="L89" s="44">
        <v>0</v>
      </c>
      <c r="M89" s="44">
        <v>0</v>
      </c>
      <c r="N89" s="29"/>
      <c r="T89"/>
    </row>
    <row r="90" spans="1:21" ht="18.75" customHeight="1">
      <c r="A90" s="17" t="s">
        <v>95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f>(I$37+I$38+I$39)/I$7</f>
        <v>1.9763262586963557</v>
      </c>
      <c r="J90" s="44">
        <v>0</v>
      </c>
      <c r="K90" s="35">
        <v>0</v>
      </c>
      <c r="L90" s="44">
        <v>0</v>
      </c>
      <c r="M90" s="44">
        <v>0</v>
      </c>
      <c r="N90" s="26"/>
      <c r="U90"/>
    </row>
    <row r="91" spans="1:22" ht="18.75" customHeight="1">
      <c r="A91" s="17" t="s">
        <v>96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f>(J$37+J$38+J$39)/J$7</f>
        <v>2.2263006419386264</v>
      </c>
      <c r="K91" s="35">
        <v>0</v>
      </c>
      <c r="L91" s="44">
        <v>0</v>
      </c>
      <c r="M91" s="44">
        <v>0</v>
      </c>
      <c r="N91" s="29"/>
      <c r="V91"/>
    </row>
    <row r="92" spans="1:23" ht="18.75" customHeight="1">
      <c r="A92" s="17" t="s">
        <v>97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22">
        <f>(K$37+K$38+K$39)/K$7</f>
        <v>2.1284463077560414</v>
      </c>
      <c r="L92" s="44">
        <v>0</v>
      </c>
      <c r="M92" s="44">
        <v>0</v>
      </c>
      <c r="N92" s="26"/>
      <c r="W92"/>
    </row>
    <row r="93" spans="1:24" ht="18.75" customHeight="1">
      <c r="A93" s="17" t="s">
        <v>98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f>(L$37+L$38+L$39)/L$7</f>
        <v>2.526807512020672</v>
      </c>
      <c r="M93" s="44">
        <v>0</v>
      </c>
      <c r="N93" s="62"/>
      <c r="X93"/>
    </row>
    <row r="94" spans="1:25" ht="18.75" customHeight="1">
      <c r="A94" s="34" t="s">
        <v>99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9">
        <f>(M$37+M$38+M$39)/M$7</f>
        <v>2.476077775026633</v>
      </c>
      <c r="N94" s="50"/>
      <c r="Y94"/>
    </row>
    <row r="95" spans="1:13" ht="93.75" customHeight="1">
      <c r="A95" s="72" t="s">
        <v>105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8" ht="14.25">
      <c r="B98" s="40"/>
    </row>
    <row r="99" ht="14.25">
      <c r="H99" s="41"/>
    </row>
    <row r="100" ht="14.25"/>
    <row r="101" spans="8:11" ht="14.25">
      <c r="H101" s="42"/>
      <c r="I101" s="43"/>
      <c r="J101" s="43"/>
      <c r="K101" s="43"/>
    </row>
  </sheetData>
  <sheetProtection/>
  <mergeCells count="7">
    <mergeCell ref="A95:M95"/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2017-08-31T18:12:14Z</dcterms:modified>
  <cp:category/>
  <cp:version/>
  <cp:contentType/>
  <cp:contentStatus/>
</cp:coreProperties>
</file>