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<sst xmlns="http://schemas.openxmlformats.org/spreadsheetml/2006/main" count="105" uniqueCount="103">
  <si>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</si>
  <si>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</si>
  <si>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</si>
  <si>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</si>
  <si>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</si>
  <si>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</si>
  <si>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</si>
  <si>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</si>
  <si>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</si>
  <si>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</si>
  <si>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</si>
  <si>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</si>
  <si>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</si>
  <si>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</si>
  <si>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</si>
  <si>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</si>
  <si>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</si>
  <si>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</si>
  <si>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</si>
  <si>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</si>
  <si>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</si>
  <si>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</si>
  <si>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</si>
  <si>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</si>
  <si>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</si>
  <si>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</si>
  <si>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</si>
  <si>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</si>
  <si>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</si>
  <si>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</si>
  <si>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</si>
  <si>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</si>
  <si>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</si>
  <si>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</si>
  <si>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</si>
  <si>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</si>
  <si>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</si>
  <si>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</si>
  <si>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</si>
  <si>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</si>
  <si>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</si>
  <si>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</si>
  <si>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</si>
  <si>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</si>
  <si>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</si>
  <si>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</si>
  <si>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</si>
  <si>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</si>
  <si>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</si>
  <si>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</si>
  <si>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</si>
  <si>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</si>
  <si>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</si>
  <si>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</si>
  <si>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</si>
  <si>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</si>
  <si>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</si>
  <si>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</si>
  <si>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</si>
  <si>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</si>
  <si>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</si>
  <si>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</si>
  <si>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</si>
  <si>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</si>
  <si>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</si>
  <si>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</si>
  <si>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</si>
  <si>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</si>
  <si>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</si>
  <si>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</si>
  <si>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</si>
  <si>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</si>
  <si>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</si>
  <si>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</si>
  <si>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</si>
  <si>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</si>
  <si>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</si>
  <si>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</si>
  <si>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</si>
  <si>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</si>
  <si>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</si>
  <si>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</si>
  <si>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</si>
  <si>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</si>
  <si>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</si>
  <si>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</si>
  <si>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</si>
  <si>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</si>
  <si>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</si>
  <si>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</si>
  <si>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</si>
  <si>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</si>
  <si>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</si>
  <si>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</si>
  <si>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</si>
  <si>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</si>
  <si>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</si>
  <si>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</si>
  <si>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</si>
  <si>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14/02/17 - VENCIMENTO 01/03/17</t>
  </si>
  <si>
    <t>5.3. Revisão de Remuneração pelo Transporte Coletivo (1)</t>
  </si>
  <si>
    <t>8. Tarifa de Remuneração por Passageiro (2)</t>
  </si>
  <si>
    <t>Nota: (1) Remuneração rede da madrugada, janeiro/2017, todas as áreas.
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</si>
</sst>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79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79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79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524457</v>
      </c>
      <c r="C7" s="10">
        <f>C8+C20+C24</f>
        <v>386417</v>
      </c>
      <c r="D7" s="10">
        <f>D8+D20+D24</f>
        <v>390031</v>
      </c>
      <c r="E7" s="10">
        <f>E8+E20+E24</f>
        <v>56404</v>
      </c>
      <c r="F7" s="10">
        <f aca="true" t="shared" si="0" ref="F7:M7">F8+F20+F24</f>
        <v>341380</v>
      </c>
      <c r="G7" s="10">
        <f t="shared" si="0"/>
        <v>538404</v>
      </c>
      <c r="H7" s="10">
        <f t="shared" si="0"/>
        <v>491180</v>
      </c>
      <c r="I7" s="10">
        <f t="shared" si="0"/>
        <v>434203</v>
      </c>
      <c r="J7" s="10">
        <f t="shared" si="0"/>
        <v>307283</v>
      </c>
      <c r="K7" s="10">
        <f t="shared" si="0"/>
        <v>368742</v>
      </c>
      <c r="L7" s="10">
        <f t="shared" si="0"/>
        <v>153103</v>
      </c>
      <c r="M7" s="10">
        <f t="shared" si="0"/>
        <v>93326</v>
      </c>
      <c r="N7" s="10">
        <f>+N8+N20+N24</f>
        <v>4084930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240769</v>
      </c>
      <c r="C8" s="12">
        <f>+C9+C12+C16</f>
        <v>191110</v>
      </c>
      <c r="D8" s="12">
        <f>+D9+D12+D16</f>
        <v>208459</v>
      </c>
      <c r="E8" s="12">
        <f>+E9+E12+E16</f>
        <v>27279</v>
      </c>
      <c r="F8" s="12">
        <f aca="true" t="shared" si="1" ref="F8:M8">+F9+F12+F16</f>
        <v>167710</v>
      </c>
      <c r="G8" s="12">
        <f t="shared" si="1"/>
        <v>273716</v>
      </c>
      <c r="H8" s="12">
        <f t="shared" si="1"/>
        <v>241832</v>
      </c>
      <c r="I8" s="12">
        <f t="shared" si="1"/>
        <v>220322</v>
      </c>
      <c r="J8" s="12">
        <f t="shared" si="1"/>
        <v>155893</v>
      </c>
      <c r="K8" s="12">
        <f t="shared" si="1"/>
        <v>179180</v>
      </c>
      <c r="L8" s="12">
        <f t="shared" si="1"/>
        <v>83069</v>
      </c>
      <c r="M8" s="12">
        <f t="shared" si="1"/>
        <v>52260</v>
      </c>
      <c r="N8" s="12">
        <f>SUM(B8:M8)</f>
        <v>2041599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21809</v>
      </c>
      <c r="C9" s="14">
        <v>21896</v>
      </c>
      <c r="D9" s="14">
        <v>14696</v>
      </c>
      <c r="E9" s="14">
        <v>1925</v>
      </c>
      <c r="F9" s="14">
        <v>12883</v>
      </c>
      <c r="G9" s="14">
        <v>23860</v>
      </c>
      <c r="H9" s="14">
        <v>29120</v>
      </c>
      <c r="I9" s="14">
        <v>13506</v>
      </c>
      <c r="J9" s="14">
        <v>17633</v>
      </c>
      <c r="K9" s="14">
        <v>13893</v>
      </c>
      <c r="L9" s="14">
        <v>9668</v>
      </c>
      <c r="M9" s="14">
        <v>6250</v>
      </c>
      <c r="N9" s="12">
        <f aca="true" t="shared" si="2" ref="N9:N19">SUM(B9:M9)</f>
        <v>187139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21809</v>
      </c>
      <c r="C10" s="14">
        <f>+C9-C11</f>
        <v>21896</v>
      </c>
      <c r="D10" s="14">
        <f>+D9-D11</f>
        <v>14696</v>
      </c>
      <c r="E10" s="14">
        <f>+E9-E11</f>
        <v>1925</v>
      </c>
      <c r="F10" s="14">
        <f aca="true" t="shared" si="3" ref="F10:M10">+F9-F11</f>
        <v>12883</v>
      </c>
      <c r="G10" s="14">
        <f t="shared" si="3"/>
        <v>23860</v>
      </c>
      <c r="H10" s="14">
        <f t="shared" si="3"/>
        <v>29120</v>
      </c>
      <c r="I10" s="14">
        <f t="shared" si="3"/>
        <v>13506</v>
      </c>
      <c r="J10" s="14">
        <f t="shared" si="3"/>
        <v>17633</v>
      </c>
      <c r="K10" s="14">
        <f t="shared" si="3"/>
        <v>13893</v>
      </c>
      <c r="L10" s="14">
        <f t="shared" si="3"/>
        <v>9668</v>
      </c>
      <c r="M10" s="14">
        <f t="shared" si="3"/>
        <v>6250</v>
      </c>
      <c r="N10" s="12">
        <f t="shared" si="2"/>
        <v>187139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192705</v>
      </c>
      <c r="C12" s="14">
        <f>C13+C14+C15</f>
        <v>151565</v>
      </c>
      <c r="D12" s="14">
        <f>D13+D14+D15</f>
        <v>175155</v>
      </c>
      <c r="E12" s="14">
        <f>E13+E14+E15</f>
        <v>22893</v>
      </c>
      <c r="F12" s="14">
        <f aca="true" t="shared" si="4" ref="F12:M12">F13+F14+F15</f>
        <v>138820</v>
      </c>
      <c r="G12" s="14">
        <f t="shared" si="4"/>
        <v>223314</v>
      </c>
      <c r="H12" s="14">
        <f t="shared" si="4"/>
        <v>189731</v>
      </c>
      <c r="I12" s="14">
        <f t="shared" si="4"/>
        <v>183193</v>
      </c>
      <c r="J12" s="14">
        <f t="shared" si="4"/>
        <v>122019</v>
      </c>
      <c r="K12" s="14">
        <f t="shared" si="4"/>
        <v>143904</v>
      </c>
      <c r="L12" s="14">
        <f t="shared" si="4"/>
        <v>65594</v>
      </c>
      <c r="M12" s="14">
        <f t="shared" si="4"/>
        <v>41791</v>
      </c>
      <c r="N12" s="12">
        <f t="shared" si="2"/>
        <v>1650684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97697</v>
      </c>
      <c r="C13" s="14">
        <v>78048</v>
      </c>
      <c r="D13" s="14">
        <v>86377</v>
      </c>
      <c r="E13" s="14">
        <v>11724</v>
      </c>
      <c r="F13" s="14">
        <v>69100</v>
      </c>
      <c r="G13" s="14">
        <v>112660</v>
      </c>
      <c r="H13" s="14">
        <v>100700</v>
      </c>
      <c r="I13" s="14">
        <v>94709</v>
      </c>
      <c r="J13" s="14">
        <v>61509</v>
      </c>
      <c r="K13" s="14">
        <v>71420</v>
      </c>
      <c r="L13" s="14">
        <v>32444</v>
      </c>
      <c r="M13" s="14">
        <v>20109</v>
      </c>
      <c r="N13" s="12">
        <f t="shared" si="2"/>
        <v>836497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91474</v>
      </c>
      <c r="C14" s="14">
        <v>69012</v>
      </c>
      <c r="D14" s="14">
        <v>86316</v>
      </c>
      <c r="E14" s="14">
        <v>10604</v>
      </c>
      <c r="F14" s="14">
        <v>66301</v>
      </c>
      <c r="G14" s="14">
        <v>104160</v>
      </c>
      <c r="H14" s="14">
        <v>84505</v>
      </c>
      <c r="I14" s="14">
        <v>86182</v>
      </c>
      <c r="J14" s="14">
        <v>58007</v>
      </c>
      <c r="K14" s="14">
        <v>70152</v>
      </c>
      <c r="L14" s="14">
        <v>31796</v>
      </c>
      <c r="M14" s="14">
        <v>21014</v>
      </c>
      <c r="N14" s="12">
        <f t="shared" si="2"/>
        <v>779523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3534</v>
      </c>
      <c r="C15" s="14">
        <v>4505</v>
      </c>
      <c r="D15" s="14">
        <v>2462</v>
      </c>
      <c r="E15" s="14">
        <v>565</v>
      </c>
      <c r="F15" s="14">
        <v>3419</v>
      </c>
      <c r="G15" s="14">
        <v>6494</v>
      </c>
      <c r="H15" s="14">
        <v>4526</v>
      </c>
      <c r="I15" s="14">
        <v>2302</v>
      </c>
      <c r="J15" s="14">
        <v>2503</v>
      </c>
      <c r="K15" s="14">
        <v>2332</v>
      </c>
      <c r="L15" s="14">
        <v>1354</v>
      </c>
      <c r="M15" s="14">
        <v>668</v>
      </c>
      <c r="N15" s="12">
        <f t="shared" si="2"/>
        <v>34664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26255</v>
      </c>
      <c r="C16" s="14">
        <f>C17+C18+C19</f>
        <v>17649</v>
      </c>
      <c r="D16" s="14">
        <f>D17+D18+D19</f>
        <v>18608</v>
      </c>
      <c r="E16" s="14">
        <f>E17+E18+E19</f>
        <v>2461</v>
      </c>
      <c r="F16" s="14">
        <f aca="true" t="shared" si="5" ref="F16:M16">F17+F18+F19</f>
        <v>16007</v>
      </c>
      <c r="G16" s="14">
        <f t="shared" si="5"/>
        <v>26542</v>
      </c>
      <c r="H16" s="14">
        <f t="shared" si="5"/>
        <v>22981</v>
      </c>
      <c r="I16" s="14">
        <f t="shared" si="5"/>
        <v>23623</v>
      </c>
      <c r="J16" s="14">
        <f t="shared" si="5"/>
        <v>16241</v>
      </c>
      <c r="K16" s="14">
        <f t="shared" si="5"/>
        <v>21383</v>
      </c>
      <c r="L16" s="14">
        <f t="shared" si="5"/>
        <v>7807</v>
      </c>
      <c r="M16" s="14">
        <f t="shared" si="5"/>
        <v>4219</v>
      </c>
      <c r="N16" s="12">
        <f t="shared" si="2"/>
        <v>203776</v>
      </c>
    </row>
    <row r="17" spans="1:25" ht="18.75" customHeight="1">
      <c r="A17" s="15" t="s">
        <v>16</v>
      </c>
      <c r="B17" s="14">
        <v>21246</v>
      </c>
      <c r="C17" s="14">
        <v>14448</v>
      </c>
      <c r="D17" s="14">
        <v>14410</v>
      </c>
      <c r="E17" s="14">
        <v>1955</v>
      </c>
      <c r="F17" s="14">
        <v>12579</v>
      </c>
      <c r="G17" s="14">
        <v>21257</v>
      </c>
      <c r="H17" s="14">
        <v>18434</v>
      </c>
      <c r="I17" s="14">
        <v>19930</v>
      </c>
      <c r="J17" s="14">
        <v>13168</v>
      </c>
      <c r="K17" s="14">
        <v>17722</v>
      </c>
      <c r="L17" s="14">
        <v>6373</v>
      </c>
      <c r="M17" s="14">
        <v>3379</v>
      </c>
      <c r="N17" s="12">
        <f t="shared" si="2"/>
        <v>164901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4920</v>
      </c>
      <c r="C18" s="14">
        <v>3109</v>
      </c>
      <c r="D18" s="14">
        <v>4152</v>
      </c>
      <c r="E18" s="14">
        <v>498</v>
      </c>
      <c r="F18" s="14">
        <v>3358</v>
      </c>
      <c r="G18" s="14">
        <v>5182</v>
      </c>
      <c r="H18" s="14">
        <v>4462</v>
      </c>
      <c r="I18" s="14">
        <v>3651</v>
      </c>
      <c r="J18" s="14">
        <v>3020</v>
      </c>
      <c r="K18" s="14">
        <v>3606</v>
      </c>
      <c r="L18" s="14">
        <v>1411</v>
      </c>
      <c r="M18" s="14">
        <v>826</v>
      </c>
      <c r="N18" s="12">
        <f t="shared" si="2"/>
        <v>38195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89</v>
      </c>
      <c r="C19" s="14">
        <v>92</v>
      </c>
      <c r="D19" s="14">
        <v>46</v>
      </c>
      <c r="E19" s="14">
        <v>8</v>
      </c>
      <c r="F19" s="14">
        <v>70</v>
      </c>
      <c r="G19" s="14">
        <v>103</v>
      </c>
      <c r="H19" s="14">
        <v>85</v>
      </c>
      <c r="I19" s="14">
        <v>42</v>
      </c>
      <c r="J19" s="14">
        <v>53</v>
      </c>
      <c r="K19" s="14">
        <v>55</v>
      </c>
      <c r="L19" s="14">
        <v>23</v>
      </c>
      <c r="M19" s="14">
        <v>14</v>
      </c>
      <c r="N19" s="12">
        <f t="shared" si="2"/>
        <v>680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145248</v>
      </c>
      <c r="C20" s="18">
        <f>C21+C22+C23</f>
        <v>90922</v>
      </c>
      <c r="D20" s="18">
        <f>D21+D22+D23</f>
        <v>84717</v>
      </c>
      <c r="E20" s="18">
        <f>E21+E22+E23</f>
        <v>12453</v>
      </c>
      <c r="F20" s="18">
        <f aca="true" t="shared" si="6" ref="F20:M20">F21+F22+F23</f>
        <v>75946</v>
      </c>
      <c r="G20" s="18">
        <f t="shared" si="6"/>
        <v>118219</v>
      </c>
      <c r="H20" s="18">
        <f t="shared" si="6"/>
        <v>124137</v>
      </c>
      <c r="I20" s="18">
        <f t="shared" si="6"/>
        <v>116431</v>
      </c>
      <c r="J20" s="18">
        <f t="shared" si="6"/>
        <v>75632</v>
      </c>
      <c r="K20" s="18">
        <f t="shared" si="6"/>
        <v>108247</v>
      </c>
      <c r="L20" s="18">
        <f t="shared" si="6"/>
        <v>43353</v>
      </c>
      <c r="M20" s="18">
        <f t="shared" si="6"/>
        <v>25295</v>
      </c>
      <c r="N20" s="12">
        <f aca="true" t="shared" si="7" ref="N20:N26">SUM(B20:M20)</f>
        <v>1020600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79791</v>
      </c>
      <c r="C21" s="14">
        <v>53468</v>
      </c>
      <c r="D21" s="14">
        <v>47662</v>
      </c>
      <c r="E21" s="14">
        <v>7229</v>
      </c>
      <c r="F21" s="14">
        <v>43251</v>
      </c>
      <c r="G21" s="14">
        <v>68318</v>
      </c>
      <c r="H21" s="14">
        <v>73392</v>
      </c>
      <c r="I21" s="14">
        <v>66692</v>
      </c>
      <c r="J21" s="14">
        <v>42890</v>
      </c>
      <c r="K21" s="14">
        <v>58652</v>
      </c>
      <c r="L21" s="14">
        <v>23781</v>
      </c>
      <c r="M21" s="14">
        <v>13495</v>
      </c>
      <c r="N21" s="12">
        <f t="shared" si="7"/>
        <v>578621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63616</v>
      </c>
      <c r="C22" s="14">
        <v>35744</v>
      </c>
      <c r="D22" s="14">
        <v>36061</v>
      </c>
      <c r="E22" s="14">
        <v>5014</v>
      </c>
      <c r="F22" s="14">
        <v>31414</v>
      </c>
      <c r="G22" s="14">
        <v>47598</v>
      </c>
      <c r="H22" s="14">
        <v>48947</v>
      </c>
      <c r="I22" s="14">
        <v>48563</v>
      </c>
      <c r="J22" s="14">
        <v>31686</v>
      </c>
      <c r="K22" s="14">
        <v>48340</v>
      </c>
      <c r="L22" s="14">
        <v>18966</v>
      </c>
      <c r="M22" s="14">
        <v>11495</v>
      </c>
      <c r="N22" s="12">
        <f t="shared" si="7"/>
        <v>427444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1841</v>
      </c>
      <c r="C23" s="14">
        <v>1710</v>
      </c>
      <c r="D23" s="14">
        <v>994</v>
      </c>
      <c r="E23" s="14">
        <v>210</v>
      </c>
      <c r="F23" s="14">
        <v>1281</v>
      </c>
      <c r="G23" s="14">
        <v>2303</v>
      </c>
      <c r="H23" s="14">
        <v>1798</v>
      </c>
      <c r="I23" s="14">
        <v>1176</v>
      </c>
      <c r="J23" s="14">
        <v>1056</v>
      </c>
      <c r="K23" s="14">
        <v>1255</v>
      </c>
      <c r="L23" s="14">
        <v>606</v>
      </c>
      <c r="M23" s="14">
        <v>305</v>
      </c>
      <c r="N23" s="12">
        <f t="shared" si="7"/>
        <v>14535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138440</v>
      </c>
      <c r="C24" s="14">
        <f>C25+C26</f>
        <v>104385</v>
      </c>
      <c r="D24" s="14">
        <f>D25+D26</f>
        <v>96855</v>
      </c>
      <c r="E24" s="14">
        <f>E25+E26</f>
        <v>16672</v>
      </c>
      <c r="F24" s="14">
        <f aca="true" t="shared" si="8" ref="F24:M24">F25+F26</f>
        <v>97724</v>
      </c>
      <c r="G24" s="14">
        <f t="shared" si="8"/>
        <v>146469</v>
      </c>
      <c r="H24" s="14">
        <f t="shared" si="8"/>
        <v>125211</v>
      </c>
      <c r="I24" s="14">
        <f t="shared" si="8"/>
        <v>97450</v>
      </c>
      <c r="J24" s="14">
        <f t="shared" si="8"/>
        <v>75758</v>
      </c>
      <c r="K24" s="14">
        <f t="shared" si="8"/>
        <v>81315</v>
      </c>
      <c r="L24" s="14">
        <f t="shared" si="8"/>
        <v>26681</v>
      </c>
      <c r="M24" s="14">
        <f t="shared" si="8"/>
        <v>15771</v>
      </c>
      <c r="N24" s="12">
        <f t="shared" si="7"/>
        <v>1022731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78853</v>
      </c>
      <c r="C25" s="14">
        <v>63073</v>
      </c>
      <c r="D25" s="14">
        <v>59182</v>
      </c>
      <c r="E25" s="14">
        <v>10850</v>
      </c>
      <c r="F25" s="14">
        <v>58056</v>
      </c>
      <c r="G25" s="14">
        <v>91938</v>
      </c>
      <c r="H25" s="14">
        <v>81398</v>
      </c>
      <c r="I25" s="14">
        <v>56431</v>
      </c>
      <c r="J25" s="14">
        <v>48394</v>
      </c>
      <c r="K25" s="14">
        <v>47943</v>
      </c>
      <c r="L25" s="14">
        <v>16507</v>
      </c>
      <c r="M25" s="14">
        <v>8575</v>
      </c>
      <c r="N25" s="12">
        <f t="shared" si="7"/>
        <v>621200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59587</v>
      </c>
      <c r="C26" s="14">
        <v>41312</v>
      </c>
      <c r="D26" s="14">
        <v>37673</v>
      </c>
      <c r="E26" s="14">
        <v>5822</v>
      </c>
      <c r="F26" s="14">
        <v>39668</v>
      </c>
      <c r="G26" s="14">
        <v>54531</v>
      </c>
      <c r="H26" s="14">
        <v>43813</v>
      </c>
      <c r="I26" s="14">
        <v>41019</v>
      </c>
      <c r="J26" s="14">
        <v>27364</v>
      </c>
      <c r="K26" s="14">
        <v>33372</v>
      </c>
      <c r="L26" s="14">
        <v>10174</v>
      </c>
      <c r="M26" s="14">
        <v>7196</v>
      </c>
      <c r="N26" s="12">
        <f t="shared" si="7"/>
        <v>401531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1064236.45453522</v>
      </c>
      <c r="C36" s="60">
        <f aca="true" t="shared" si="11" ref="C36:M36">C37+C38+C39+C40</f>
        <v>757656.3322185</v>
      </c>
      <c r="D36" s="60">
        <f t="shared" si="11"/>
        <v>717955.5062515499</v>
      </c>
      <c r="E36" s="60">
        <f t="shared" si="11"/>
        <v>142435.6930336</v>
      </c>
      <c r="F36" s="60">
        <f t="shared" si="11"/>
        <v>723375.1430290001</v>
      </c>
      <c r="G36" s="60">
        <f t="shared" si="11"/>
        <v>904704.2216</v>
      </c>
      <c r="H36" s="60">
        <f t="shared" si="11"/>
        <v>966052.422</v>
      </c>
      <c r="I36" s="60">
        <f t="shared" si="11"/>
        <v>833572.8452954</v>
      </c>
      <c r="J36" s="60">
        <f t="shared" si="11"/>
        <v>664477.6463069001</v>
      </c>
      <c r="K36" s="60">
        <f t="shared" si="11"/>
        <v>762450.35380192</v>
      </c>
      <c r="L36" s="60">
        <f t="shared" si="11"/>
        <v>375842.46152728994</v>
      </c>
      <c r="M36" s="60">
        <f t="shared" si="11"/>
        <v>224419.46109056</v>
      </c>
      <c r="N36" s="60">
        <f>N37+N38+N39+N40</f>
        <v>8137178.540689941</v>
      </c>
    </row>
    <row r="37" spans="1:14" ht="18.75" customHeight="1">
      <c r="A37" s="57" t="s">
        <v>54</v>
      </c>
      <c r="B37" s="54">
        <f aca="true" t="shared" si="12" ref="B37:M37">B29*B7</f>
        <v>1064228.1443999999</v>
      </c>
      <c r="C37" s="54">
        <f t="shared" si="12"/>
        <v>757531.8868</v>
      </c>
      <c r="D37" s="54">
        <f t="shared" si="12"/>
        <v>707828.2588</v>
      </c>
      <c r="E37" s="54">
        <f t="shared" si="12"/>
        <v>142143.7204</v>
      </c>
      <c r="F37" s="54">
        <f t="shared" si="12"/>
        <v>723384.2200000001</v>
      </c>
      <c r="G37" s="54">
        <f t="shared" si="12"/>
        <v>904787.922</v>
      </c>
      <c r="H37" s="54">
        <f t="shared" si="12"/>
        <v>965905.47</v>
      </c>
      <c r="I37" s="54">
        <f t="shared" si="12"/>
        <v>833496.0788</v>
      </c>
      <c r="J37" s="54">
        <f t="shared" si="12"/>
        <v>664315.1177000001</v>
      </c>
      <c r="K37" s="54">
        <f t="shared" si="12"/>
        <v>762152.8398</v>
      </c>
      <c r="L37" s="54">
        <f t="shared" si="12"/>
        <v>375699.4517</v>
      </c>
      <c r="M37" s="54">
        <f t="shared" si="12"/>
        <v>224383.7018</v>
      </c>
      <c r="N37" s="56">
        <f>SUM(B37:M37)</f>
        <v>8125856.8122000005</v>
      </c>
    </row>
    <row r="38" spans="1:14" ht="18.75" customHeight="1">
      <c r="A38" s="57" t="s">
        <v>55</v>
      </c>
      <c r="B38" s="54">
        <f aca="true" t="shared" si="13" ref="B38:M38">B30*B7</f>
        <v>-3248.7698647800003</v>
      </c>
      <c r="C38" s="54">
        <f t="shared" si="13"/>
        <v>-2268.0745815</v>
      </c>
      <c r="D38" s="54">
        <f t="shared" si="13"/>
        <v>-2164.65254845</v>
      </c>
      <c r="E38" s="54">
        <f t="shared" si="13"/>
        <v>-354.3073664</v>
      </c>
      <c r="F38" s="54">
        <f t="shared" si="13"/>
        <v>-2170.476971</v>
      </c>
      <c r="G38" s="54">
        <f t="shared" si="13"/>
        <v>-2745.8604</v>
      </c>
      <c r="H38" s="54">
        <f t="shared" si="13"/>
        <v>-2750.608</v>
      </c>
      <c r="I38" s="54">
        <f t="shared" si="13"/>
        <v>-2469.8335046</v>
      </c>
      <c r="J38" s="54">
        <f t="shared" si="13"/>
        <v>-1956.0713931</v>
      </c>
      <c r="K38" s="54">
        <f t="shared" si="13"/>
        <v>-2304.72599808</v>
      </c>
      <c r="L38" s="54">
        <f t="shared" si="13"/>
        <v>-1128.1501727099999</v>
      </c>
      <c r="M38" s="54">
        <f t="shared" si="13"/>
        <v>-683.28070944</v>
      </c>
      <c r="N38" s="25">
        <f>SUM(B38:M38)</f>
        <v>-24244.81151006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10130.5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10130.5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-23667.449999999997</v>
      </c>
      <c r="C42" s="25">
        <f aca="true" t="shared" si="15" ref="C42:M42">+C43+C46+C54+C55</f>
        <v>19565.14</v>
      </c>
      <c r="D42" s="25">
        <f t="shared" si="15"/>
        <v>-43502.46000000001</v>
      </c>
      <c r="E42" s="25">
        <f t="shared" si="15"/>
        <v>15117.79</v>
      </c>
      <c r="F42" s="25">
        <f t="shared" si="15"/>
        <v>1765.2699999999968</v>
      </c>
      <c r="G42" s="25">
        <f t="shared" si="15"/>
        <v>-13602.800000000003</v>
      </c>
      <c r="H42" s="25">
        <f t="shared" si="15"/>
        <v>-102174.63</v>
      </c>
      <c r="I42" s="25">
        <f t="shared" si="15"/>
        <v>-73355.81</v>
      </c>
      <c r="J42" s="25">
        <f t="shared" si="15"/>
        <v>-25286.109999999993</v>
      </c>
      <c r="K42" s="25">
        <f t="shared" si="15"/>
        <v>-59500.47</v>
      </c>
      <c r="L42" s="25">
        <f t="shared" si="15"/>
        <v>-24491.06</v>
      </c>
      <c r="M42" s="25">
        <f t="shared" si="15"/>
        <v>2048.1399999999994</v>
      </c>
      <c r="N42" s="25">
        <f>+N43+N46+N54+N55</f>
        <v>-327084.45000000007</v>
      </c>
    </row>
    <row r="43" spans="1:14" ht="18.75" customHeight="1">
      <c r="A43" s="17" t="s">
        <v>59</v>
      </c>
      <c r="B43" s="26">
        <f>B44+B45</f>
        <v>-82874.2</v>
      </c>
      <c r="C43" s="26">
        <f>C44+C45</f>
        <v>-83204.8</v>
      </c>
      <c r="D43" s="26">
        <f>D44+D45</f>
        <v>-55844.8</v>
      </c>
      <c r="E43" s="26">
        <f>E44+E45</f>
        <v>-7315</v>
      </c>
      <c r="F43" s="26">
        <f aca="true" t="shared" si="16" ref="F43:M43">F44+F45</f>
        <v>-48955.4</v>
      </c>
      <c r="G43" s="26">
        <f t="shared" si="16"/>
        <v>-90668</v>
      </c>
      <c r="H43" s="26">
        <f t="shared" si="16"/>
        <v>-110656</v>
      </c>
      <c r="I43" s="26">
        <f t="shared" si="16"/>
        <v>-51322.8</v>
      </c>
      <c r="J43" s="26">
        <f t="shared" si="16"/>
        <v>-67005.4</v>
      </c>
      <c r="K43" s="26">
        <f t="shared" si="16"/>
        <v>-52793.4</v>
      </c>
      <c r="L43" s="26">
        <f t="shared" si="16"/>
        <v>-36738.4</v>
      </c>
      <c r="M43" s="26">
        <f t="shared" si="16"/>
        <v>-23750</v>
      </c>
      <c r="N43" s="25">
        <f aca="true" t="shared" si="17" ref="N43:N55">SUM(B43:M43)</f>
        <v>-711128.2000000001</v>
      </c>
    </row>
    <row r="44" spans="1:25" ht="18.75" customHeight="1">
      <c r="A44" s="13" t="s">
        <v>60</v>
      </c>
      <c r="B44" s="20">
        <f>ROUND(-B9*$D$3,2)</f>
        <v>-82874.2</v>
      </c>
      <c r="C44" s="20">
        <f>ROUND(-C9*$D$3,2)</f>
        <v>-83204.8</v>
      </c>
      <c r="D44" s="20">
        <f>ROUND(-D9*$D$3,2)</f>
        <v>-55844.8</v>
      </c>
      <c r="E44" s="20">
        <f>ROUND(-E9*$D$3,2)</f>
        <v>-7315</v>
      </c>
      <c r="F44" s="20">
        <f aca="true" t="shared" si="18" ref="F44:M44">ROUND(-F9*$D$3,2)</f>
        <v>-48955.4</v>
      </c>
      <c r="G44" s="20">
        <f t="shared" si="18"/>
        <v>-90668</v>
      </c>
      <c r="H44" s="20">
        <f t="shared" si="18"/>
        <v>-110656</v>
      </c>
      <c r="I44" s="20">
        <f t="shared" si="18"/>
        <v>-51322.8</v>
      </c>
      <c r="J44" s="20">
        <f t="shared" si="18"/>
        <v>-67005.4</v>
      </c>
      <c r="K44" s="20">
        <f t="shared" si="18"/>
        <v>-52793.4</v>
      </c>
      <c r="L44" s="20">
        <f t="shared" si="18"/>
        <v>-36738.4</v>
      </c>
      <c r="M44" s="20">
        <f t="shared" si="18"/>
        <v>-23750</v>
      </c>
      <c r="N44" s="46">
        <f t="shared" si="17"/>
        <v>-711128.2000000001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-342</v>
      </c>
      <c r="I46" s="26">
        <f t="shared" si="20"/>
        <v>-171</v>
      </c>
      <c r="J46" s="26">
        <f t="shared" si="20"/>
        <v>0</v>
      </c>
      <c r="K46" s="26">
        <f t="shared" si="20"/>
        <v>-171</v>
      </c>
      <c r="L46" s="26">
        <f t="shared" si="20"/>
        <v>0</v>
      </c>
      <c r="M46" s="26">
        <f t="shared" si="20"/>
        <v>0</v>
      </c>
      <c r="N46" s="26">
        <f>SUM(N47:N53)</f>
        <v>-1184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-342</v>
      </c>
      <c r="I48" s="24">
        <v>-171</v>
      </c>
      <c r="J48" s="24">
        <v>0</v>
      </c>
      <c r="K48" s="24">
        <v>-171</v>
      </c>
      <c r="L48" s="24">
        <v>0</v>
      </c>
      <c r="M48" s="24">
        <v>0</v>
      </c>
      <c r="N48" s="24">
        <f t="shared" si="17"/>
        <v>-684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100</v>
      </c>
      <c r="B54" s="27">
        <v>59206.75</v>
      </c>
      <c r="C54" s="27">
        <v>102769.94</v>
      </c>
      <c r="D54" s="27">
        <v>12342.34</v>
      </c>
      <c r="E54" s="27">
        <v>22932.79</v>
      </c>
      <c r="F54" s="27">
        <v>50720.67</v>
      </c>
      <c r="G54" s="27">
        <v>77065.2</v>
      </c>
      <c r="H54" s="27">
        <v>8823.37</v>
      </c>
      <c r="I54" s="27">
        <v>-21862.01</v>
      </c>
      <c r="J54" s="27">
        <v>41719.29</v>
      </c>
      <c r="K54" s="27">
        <v>-6536.07</v>
      </c>
      <c r="L54" s="27">
        <v>12247.34</v>
      </c>
      <c r="M54" s="27">
        <v>25798.14</v>
      </c>
      <c r="N54" s="24">
        <f t="shared" si="17"/>
        <v>385227.75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1040569.0045352201</v>
      </c>
      <c r="C57" s="29">
        <f t="shared" si="21"/>
        <v>777221.4722185</v>
      </c>
      <c r="D57" s="29">
        <f t="shared" si="21"/>
        <v>674453.04625155</v>
      </c>
      <c r="E57" s="29">
        <f t="shared" si="21"/>
        <v>157553.4830336</v>
      </c>
      <c r="F57" s="29">
        <f t="shared" si="21"/>
        <v>725140.4130290002</v>
      </c>
      <c r="G57" s="29">
        <f t="shared" si="21"/>
        <v>891101.4216</v>
      </c>
      <c r="H57" s="29">
        <f t="shared" si="21"/>
        <v>863877.792</v>
      </c>
      <c r="I57" s="29">
        <f t="shared" si="21"/>
        <v>760217.0352954001</v>
      </c>
      <c r="J57" s="29">
        <f t="shared" si="21"/>
        <v>639191.5363069001</v>
      </c>
      <c r="K57" s="29">
        <f t="shared" si="21"/>
        <v>702949.88380192</v>
      </c>
      <c r="L57" s="29">
        <f t="shared" si="21"/>
        <v>351351.40152728994</v>
      </c>
      <c r="M57" s="29">
        <f t="shared" si="21"/>
        <v>226467.60109056003</v>
      </c>
      <c r="N57" s="29">
        <f>SUM(B57:M57)</f>
        <v>7810094.09068994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1040569</v>
      </c>
      <c r="C60" s="36">
        <f aca="true" t="shared" si="22" ref="C60:M60">SUM(C61:C74)</f>
        <v>777221.4700000001</v>
      </c>
      <c r="D60" s="36">
        <f t="shared" si="22"/>
        <v>674453.05</v>
      </c>
      <c r="E60" s="36">
        <f t="shared" si="22"/>
        <v>157553.48</v>
      </c>
      <c r="F60" s="36">
        <f t="shared" si="22"/>
        <v>725140.41</v>
      </c>
      <c r="G60" s="36">
        <f t="shared" si="22"/>
        <v>891101.42</v>
      </c>
      <c r="H60" s="36">
        <f t="shared" si="22"/>
        <v>863877.7899999999</v>
      </c>
      <c r="I60" s="36">
        <f t="shared" si="22"/>
        <v>760217.03</v>
      </c>
      <c r="J60" s="36">
        <f t="shared" si="22"/>
        <v>639191.54</v>
      </c>
      <c r="K60" s="36">
        <f t="shared" si="22"/>
        <v>702949.88</v>
      </c>
      <c r="L60" s="36">
        <f t="shared" si="22"/>
        <v>351351.4</v>
      </c>
      <c r="M60" s="36">
        <f t="shared" si="22"/>
        <v>226467.6</v>
      </c>
      <c r="N60" s="29">
        <f>SUM(N61:N74)</f>
        <v>7810094.070000001</v>
      </c>
    </row>
    <row r="61" spans="1:15" ht="18.75" customHeight="1">
      <c r="A61" s="17" t="s">
        <v>73</v>
      </c>
      <c r="B61" s="36">
        <v>197868.37</v>
      </c>
      <c r="C61" s="36">
        <v>217891.79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415760.16000000003</v>
      </c>
      <c r="O61"/>
    </row>
    <row r="62" spans="1:15" ht="18.75" customHeight="1">
      <c r="A62" s="17" t="s">
        <v>74</v>
      </c>
      <c r="B62" s="36">
        <v>842700.63</v>
      </c>
      <c r="C62" s="36">
        <v>559329.68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1402030.31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674453.05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674453.05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157553.48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157553.48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725140.41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725140.41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891101.42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891101.42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676588.96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676588.96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187288.83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187288.83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760217.03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760217.03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639191.54</v>
      </c>
      <c r="K70" s="35">
        <v>0</v>
      </c>
      <c r="L70" s="35">
        <v>0</v>
      </c>
      <c r="M70" s="35">
        <v>0</v>
      </c>
      <c r="N70" s="29">
        <f t="shared" si="23"/>
        <v>639191.54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702949.88</v>
      </c>
      <c r="L71" s="35">
        <v>0</v>
      </c>
      <c r="M71" s="61"/>
      <c r="N71" s="26">
        <f t="shared" si="23"/>
        <v>702949.88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351351.4</v>
      </c>
      <c r="M72" s="35">
        <v>0</v>
      </c>
      <c r="N72" s="29">
        <f t="shared" si="23"/>
        <v>351351.4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226467.6</v>
      </c>
      <c r="N73" s="26">
        <f t="shared" si="23"/>
        <v>226467.6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4">
        <v>2.266856884846375</v>
      </c>
      <c r="C78" s="44">
        <v>2.2386974201788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87</v>
      </c>
      <c r="B79" s="44">
        <v>1.9786999965321528</v>
      </c>
      <c r="C79" s="44">
        <v>1.8659999930686002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88</v>
      </c>
      <c r="B80" s="44">
        <v>0</v>
      </c>
      <c r="C80" s="44">
        <v>0</v>
      </c>
      <c r="D80" s="22">
        <f>(D$37+D$38+D$39)/D$7</f>
        <v>1.8147916607950392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89</v>
      </c>
      <c r="B81" s="44">
        <v>0</v>
      </c>
      <c r="C81" s="44">
        <v>0</v>
      </c>
      <c r="D81" s="44">
        <v>0</v>
      </c>
      <c r="E81" s="22">
        <f>(E$37+E$38+E$39)/E$7</f>
        <v>2.5252764526203815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90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2.118973410946746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1.680344539787966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1.9763182372674597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1.9327999566849554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1.9197767986296732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2.1624289215703443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2.067706835136545</v>
      </c>
      <c r="L88" s="44">
        <v>0</v>
      </c>
      <c r="M88" s="44">
        <v>0</v>
      </c>
      <c r="N88" s="26"/>
      <c r="W88"/>
    </row>
    <row r="89" spans="1:24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2.45483407593117</v>
      </c>
      <c r="M89" s="44">
        <v>0</v>
      </c>
      <c r="N89" s="62"/>
      <c r="X89"/>
    </row>
    <row r="90" spans="1:25" ht="18.75" customHeight="1">
      <c r="A90" s="34" t="s">
        <v>98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2.40468316536185</v>
      </c>
      <c r="N90" s="50"/>
      <c r="Y90"/>
    </row>
    <row r="91" spans="1:13" ht="40.5" customHeight="1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4" ht="14.25">
      <c r="B94" s="40"/>
    </row>
    <row r="95" ht="14.25">
      <c r="H95" s="41"/>
    </row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2017-03-01T16:40:45Z</dcterms:modified>
  <cp:category/>
  <cp:version/>
  <cp:contentType/>
  <cp:contentStatus/>
</cp:coreProperties>
</file>