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<sst xmlns="http://schemas.openxmlformats.org/spreadsheetml/2006/main" count="134" uniqueCount="134">
  <si>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</si>
  <si>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</si>
  <si>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</si>
  <si>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</si>
  <si>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</si>
  <si>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</si>
  <si>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</si>
  <si>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</si>
  <si>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</si>
  <si>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</si>
  <si>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</si>
  <si>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</si>
  <si>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</si>
  <si>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</si>
  <si>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</si>
  <si>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</si>
  <si>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</si>
  <si>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</si>
  <si>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</si>
  <si>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</si>
  <si>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</si>
  <si>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</si>
  <si>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</si>
  <si>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</si>
  <si>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</si>
  <si>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</si>
  <si>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</si>
  <si>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</si>
  <si>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</si>
  <si>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</si>
  <si>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</si>
  <si>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</si>
  <si>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</si>
  <si>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</si>
  <si>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</si>
  <si>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</si>
  <si>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</si>
  <si>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</si>
  <si>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</si>
  <si>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</si>
  <si>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</si>
  <si>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</si>
  <si>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</si>
  <si>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</si>
  <si>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</si>
  <si>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</si>
  <si>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</si>
  <si>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</si>
  <si>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</si>
  <si>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</si>
  <si>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</si>
  <si>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</si>
  <si>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</si>
  <si>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</si>
  <si>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</si>
  <si>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</si>
  <si>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</si>
  <si>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</si>
  <si>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</si>
  <si>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</si>
  <si>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</si>
  <si>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</si>
  <si>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</si>
  <si>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</si>
  <si>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</si>
  <si>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</si>
  <si>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</si>
  <si>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</si>
  <si>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</si>
  <si>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</si>
  <si>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</si>
  <si>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</si>
  <si>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</si>
  <si>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</si>
  <si>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</si>
  <si>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</si>
  <si>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</si>
  <si>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</si>
  <si>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</si>
  <si>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</si>
  <si>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</si>
  <si>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</si>
  <si>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</si>
  <si>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</si>
  <si>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</si>
  <si>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</si>
  <si>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</si>
  <si>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</si>
  <si>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</si>
  <si>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</si>
  <si>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</si>
  <si>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</si>
  <si>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</si>
  <si>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</si>
  <si>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</si>
  <si>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</si>
  <si>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</si>
  <si>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</si>
  <si>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</si>
  <si>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</si>
  <si>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</si>
  <si>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</si>
  <si>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</si>
  <si>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</si>
  <si>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</si>
  <si>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</si>
  <si>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</si>
  <si>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</si>
  <si>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</si>
  <si>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</si>
  <si>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</si>
  <si>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</si>
  <si>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</si>
  <si>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</si>
  <si>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</si>
  <si>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</si>
  <si>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</si>
  <si>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</si>
  <si>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</si>
  <si>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</si>
  <si>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</si>
  <si>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</si>
  <si>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</si>
  <si>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</si>
  <si>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</si>
  <si>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</si>
  <si>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</si>
  <si>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</si>
  <si>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</si>
  <si>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</si>
  <si>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</si>
  <si>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</si>
  <si>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</si>
  <si>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31/01/17 - VENCIMENTO 14/02/17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</si>
</sst>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565556</v>
      </c>
      <c r="C7" s="9">
        <f t="shared" si="0"/>
        <v>701891</v>
      </c>
      <c r="D7" s="9">
        <f t="shared" si="0"/>
        <v>733742</v>
      </c>
      <c r="E7" s="9">
        <f t="shared" si="0"/>
        <v>506456</v>
      </c>
      <c r="F7" s="9">
        <f t="shared" si="0"/>
        <v>683302</v>
      </c>
      <c r="G7" s="9">
        <f t="shared" si="0"/>
        <v>1134346</v>
      </c>
      <c r="H7" s="9">
        <f t="shared" si="0"/>
        <v>515558</v>
      </c>
      <c r="I7" s="9">
        <f t="shared" si="0"/>
        <v>116785</v>
      </c>
      <c r="J7" s="9">
        <f t="shared" si="0"/>
        <v>300348</v>
      </c>
      <c r="K7" s="9">
        <f t="shared" si="0"/>
        <v>5257984</v>
      </c>
      <c r="L7" s="52"/>
    </row>
    <row r="8" spans="1:11" ht="17.25" customHeight="1">
      <c r="A8" s="10" t="s">
        <v>99</v>
      </c>
      <c r="B8" s="11">
        <f>B9+B12+B16</f>
        <v>317867</v>
      </c>
      <c r="C8" s="11">
        <f aca="true" t="shared" si="1" ref="C8:J8">C9+C12+C16</f>
        <v>404917</v>
      </c>
      <c r="D8" s="11">
        <f t="shared" si="1"/>
        <v>397401</v>
      </c>
      <c r="E8" s="11">
        <f t="shared" si="1"/>
        <v>290814</v>
      </c>
      <c r="F8" s="11">
        <f t="shared" si="1"/>
        <v>378576</v>
      </c>
      <c r="G8" s="11">
        <f t="shared" si="1"/>
        <v>620203</v>
      </c>
      <c r="H8" s="11">
        <f t="shared" si="1"/>
        <v>309944</v>
      </c>
      <c r="I8" s="11">
        <f t="shared" si="1"/>
        <v>59600</v>
      </c>
      <c r="J8" s="11">
        <f t="shared" si="1"/>
        <v>165173</v>
      </c>
      <c r="K8" s="11">
        <f>SUM(B8:J8)</f>
        <v>2944495</v>
      </c>
    </row>
    <row r="9" spans="1:11" ht="17.25" customHeight="1">
      <c r="A9" s="15" t="s">
        <v>17</v>
      </c>
      <c r="B9" s="13">
        <f>+B10+B11</f>
        <v>42176</v>
      </c>
      <c r="C9" s="13">
        <f aca="true" t="shared" si="2" ref="C9:J9">+C10+C11</f>
        <v>55907</v>
      </c>
      <c r="D9" s="13">
        <f t="shared" si="2"/>
        <v>49384</v>
      </c>
      <c r="E9" s="13">
        <f t="shared" si="2"/>
        <v>38572</v>
      </c>
      <c r="F9" s="13">
        <f t="shared" si="2"/>
        <v>45146</v>
      </c>
      <c r="G9" s="13">
        <f t="shared" si="2"/>
        <v>55698</v>
      </c>
      <c r="H9" s="13">
        <f t="shared" si="2"/>
        <v>50773</v>
      </c>
      <c r="I9" s="13">
        <f t="shared" si="2"/>
        <v>9230</v>
      </c>
      <c r="J9" s="13">
        <f t="shared" si="2"/>
        <v>18234</v>
      </c>
      <c r="K9" s="11">
        <f>SUM(B9:J9)</f>
        <v>365120</v>
      </c>
    </row>
    <row r="10" spans="1:11" ht="17.25" customHeight="1">
      <c r="A10" s="29" t="s">
        <v>18</v>
      </c>
      <c r="B10" s="13">
        <v>42176</v>
      </c>
      <c r="C10" s="13">
        <v>55907</v>
      </c>
      <c r="D10" s="13">
        <v>49384</v>
      </c>
      <c r="E10" s="13">
        <v>38572</v>
      </c>
      <c r="F10" s="13">
        <v>45146</v>
      </c>
      <c r="G10" s="13">
        <v>55698</v>
      </c>
      <c r="H10" s="13">
        <v>50773</v>
      </c>
      <c r="I10" s="13">
        <v>9230</v>
      </c>
      <c r="J10" s="13">
        <v>18234</v>
      </c>
      <c r="K10" s="11">
        <f>SUM(B10:J10)</f>
        <v>365120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234954</v>
      </c>
      <c r="C12" s="17">
        <f t="shared" si="3"/>
        <v>299297</v>
      </c>
      <c r="D12" s="17">
        <f t="shared" si="3"/>
        <v>297328</v>
      </c>
      <c r="E12" s="17">
        <f t="shared" si="3"/>
        <v>216679</v>
      </c>
      <c r="F12" s="17">
        <f t="shared" si="3"/>
        <v>278282</v>
      </c>
      <c r="G12" s="17">
        <f t="shared" si="3"/>
        <v>465539</v>
      </c>
      <c r="H12" s="17">
        <f t="shared" si="3"/>
        <v>223229</v>
      </c>
      <c r="I12" s="17">
        <f t="shared" si="3"/>
        <v>42246</v>
      </c>
      <c r="J12" s="17">
        <f t="shared" si="3"/>
        <v>124968</v>
      </c>
      <c r="K12" s="11">
        <f aca="true" t="shared" si="4" ref="K12:K27">SUM(B12:J12)</f>
        <v>2182522</v>
      </c>
    </row>
    <row r="13" spans="1:13" ht="17.25" customHeight="1">
      <c r="A13" s="14" t="s">
        <v>20</v>
      </c>
      <c r="B13" s="13">
        <v>123476</v>
      </c>
      <c r="C13" s="13">
        <v>169124</v>
      </c>
      <c r="D13" s="13">
        <v>171470</v>
      </c>
      <c r="E13" s="13">
        <v>121519</v>
      </c>
      <c r="F13" s="13">
        <v>154423</v>
      </c>
      <c r="G13" s="13">
        <v>241143</v>
      </c>
      <c r="H13" s="13">
        <v>116650</v>
      </c>
      <c r="I13" s="13">
        <v>25909</v>
      </c>
      <c r="J13" s="13">
        <v>71318</v>
      </c>
      <c r="K13" s="11">
        <f t="shared" si="4"/>
        <v>1195032</v>
      </c>
      <c r="L13" s="52"/>
      <c r="M13" s="53"/>
    </row>
    <row r="14" spans="1:12" ht="17.25" customHeight="1">
      <c r="A14" s="14" t="s">
        <v>21</v>
      </c>
      <c r="B14" s="13">
        <v>109438</v>
      </c>
      <c r="C14" s="13">
        <v>127331</v>
      </c>
      <c r="D14" s="13">
        <v>123617</v>
      </c>
      <c r="E14" s="13">
        <v>93080</v>
      </c>
      <c r="F14" s="13">
        <v>121856</v>
      </c>
      <c r="G14" s="13">
        <v>221213</v>
      </c>
      <c r="H14" s="13">
        <v>103692</v>
      </c>
      <c r="I14" s="13">
        <v>15803</v>
      </c>
      <c r="J14" s="13">
        <v>52946</v>
      </c>
      <c r="K14" s="11">
        <f t="shared" si="4"/>
        <v>968976</v>
      </c>
      <c r="L14" s="52"/>
    </row>
    <row r="15" spans="1:11" ht="17.25" customHeight="1">
      <c r="A15" s="14" t="s">
        <v>22</v>
      </c>
      <c r="B15" s="13">
        <v>2040</v>
      </c>
      <c r="C15" s="13">
        <v>2842</v>
      </c>
      <c r="D15" s="13">
        <v>2241</v>
      </c>
      <c r="E15" s="13">
        <v>2080</v>
      </c>
      <c r="F15" s="13">
        <v>2003</v>
      </c>
      <c r="G15" s="13">
        <v>3183</v>
      </c>
      <c r="H15" s="13">
        <v>2887</v>
      </c>
      <c r="I15" s="13">
        <v>534</v>
      </c>
      <c r="J15" s="13">
        <v>704</v>
      </c>
      <c r="K15" s="11">
        <f t="shared" si="4"/>
        <v>18514</v>
      </c>
    </row>
    <row r="16" spans="1:11" ht="17.25" customHeight="1">
      <c r="A16" s="15" t="s">
        <v>95</v>
      </c>
      <c r="B16" s="13">
        <f>B17+B18+B19</f>
        <v>40737</v>
      </c>
      <c r="C16" s="13">
        <f aca="true" t="shared" si="5" ref="C16:J16">C17+C18+C19</f>
        <v>49713</v>
      </c>
      <c r="D16" s="13">
        <f t="shared" si="5"/>
        <v>50689</v>
      </c>
      <c r="E16" s="13">
        <f t="shared" si="5"/>
        <v>35563</v>
      </c>
      <c r="F16" s="13">
        <f t="shared" si="5"/>
        <v>55148</v>
      </c>
      <c r="G16" s="13">
        <f t="shared" si="5"/>
        <v>98966</v>
      </c>
      <c r="H16" s="13">
        <f t="shared" si="5"/>
        <v>35942</v>
      </c>
      <c r="I16" s="13">
        <f t="shared" si="5"/>
        <v>8124</v>
      </c>
      <c r="J16" s="13">
        <f t="shared" si="5"/>
        <v>21971</v>
      </c>
      <c r="K16" s="11">
        <f t="shared" si="4"/>
        <v>396853</v>
      </c>
    </row>
    <row r="17" spans="1:11" ht="17.25" customHeight="1">
      <c r="A17" s="14" t="s">
        <v>96</v>
      </c>
      <c r="B17" s="13">
        <v>23507</v>
      </c>
      <c r="C17" s="13">
        <v>30963</v>
      </c>
      <c r="D17" s="13">
        <v>29165</v>
      </c>
      <c r="E17" s="13">
        <v>21058</v>
      </c>
      <c r="F17" s="13">
        <v>32702</v>
      </c>
      <c r="G17" s="13">
        <v>55580</v>
      </c>
      <c r="H17" s="13">
        <v>22641</v>
      </c>
      <c r="I17" s="13">
        <v>5301</v>
      </c>
      <c r="J17" s="13">
        <v>12271</v>
      </c>
      <c r="K17" s="11">
        <f t="shared" si="4"/>
        <v>233188</v>
      </c>
    </row>
    <row r="18" spans="1:11" ht="17.25" customHeight="1">
      <c r="A18" s="14" t="s">
        <v>97</v>
      </c>
      <c r="B18" s="13">
        <v>17209</v>
      </c>
      <c r="C18" s="13">
        <v>18701</v>
      </c>
      <c r="D18" s="13">
        <v>21496</v>
      </c>
      <c r="E18" s="13">
        <v>14488</v>
      </c>
      <c r="F18" s="13">
        <v>22403</v>
      </c>
      <c r="G18" s="13">
        <v>43321</v>
      </c>
      <c r="H18" s="13">
        <v>13270</v>
      </c>
      <c r="I18" s="13">
        <v>2817</v>
      </c>
      <c r="J18" s="13">
        <v>9686</v>
      </c>
      <c r="K18" s="11">
        <f t="shared" si="4"/>
        <v>163391</v>
      </c>
    </row>
    <row r="19" spans="1:11" ht="17.25" customHeight="1">
      <c r="A19" s="14" t="s">
        <v>98</v>
      </c>
      <c r="B19" s="13">
        <v>21</v>
      </c>
      <c r="C19" s="13">
        <v>49</v>
      </c>
      <c r="D19" s="13">
        <v>28</v>
      </c>
      <c r="E19" s="13">
        <v>17</v>
      </c>
      <c r="F19" s="13">
        <v>43</v>
      </c>
      <c r="G19" s="13">
        <v>65</v>
      </c>
      <c r="H19" s="13">
        <v>31</v>
      </c>
      <c r="I19" s="13">
        <v>6</v>
      </c>
      <c r="J19" s="13">
        <v>14</v>
      </c>
      <c r="K19" s="11">
        <f t="shared" si="4"/>
        <v>274</v>
      </c>
    </row>
    <row r="20" spans="1:11" ht="17.25" customHeight="1">
      <c r="A20" s="16" t="s">
        <v>23</v>
      </c>
      <c r="B20" s="11">
        <f>+B21+B22+B23</f>
        <v>176483</v>
      </c>
      <c r="C20" s="11">
        <f aca="true" t="shared" si="6" ref="C20:J20">+C21+C22+C23</f>
        <v>193568</v>
      </c>
      <c r="D20" s="11">
        <f t="shared" si="6"/>
        <v>218573</v>
      </c>
      <c r="E20" s="11">
        <f t="shared" si="6"/>
        <v>141796</v>
      </c>
      <c r="F20" s="11">
        <f t="shared" si="6"/>
        <v>219504</v>
      </c>
      <c r="G20" s="11">
        <f t="shared" si="6"/>
        <v>400608</v>
      </c>
      <c r="H20" s="11">
        <f t="shared" si="6"/>
        <v>143252</v>
      </c>
      <c r="I20" s="11">
        <f t="shared" si="6"/>
        <v>35487</v>
      </c>
      <c r="J20" s="11">
        <f t="shared" si="6"/>
        <v>86278</v>
      </c>
      <c r="K20" s="11">
        <f t="shared" si="4"/>
        <v>1615549</v>
      </c>
    </row>
    <row r="21" spans="1:12" ht="17.25" customHeight="1">
      <c r="A21" s="12" t="s">
        <v>24</v>
      </c>
      <c r="B21" s="13">
        <v>103642</v>
      </c>
      <c r="C21" s="13">
        <v>124109</v>
      </c>
      <c r="D21" s="13">
        <v>141754</v>
      </c>
      <c r="E21" s="13">
        <v>89804</v>
      </c>
      <c r="F21" s="13">
        <v>135720</v>
      </c>
      <c r="G21" s="13">
        <v>228013</v>
      </c>
      <c r="H21" s="13">
        <v>88186</v>
      </c>
      <c r="I21" s="13">
        <v>23807</v>
      </c>
      <c r="J21" s="13">
        <v>54734</v>
      </c>
      <c r="K21" s="11">
        <f t="shared" si="4"/>
        <v>989769</v>
      </c>
      <c r="L21" s="52"/>
    </row>
    <row r="22" spans="1:12" ht="17.25" customHeight="1">
      <c r="A22" s="12" t="s">
        <v>25</v>
      </c>
      <c r="B22" s="13">
        <v>71876</v>
      </c>
      <c r="C22" s="13">
        <v>68279</v>
      </c>
      <c r="D22" s="13">
        <v>75798</v>
      </c>
      <c r="E22" s="13">
        <v>51151</v>
      </c>
      <c r="F22" s="13">
        <v>82849</v>
      </c>
      <c r="G22" s="13">
        <v>170949</v>
      </c>
      <c r="H22" s="13">
        <v>53930</v>
      </c>
      <c r="I22" s="13">
        <v>11428</v>
      </c>
      <c r="J22" s="13">
        <v>31261</v>
      </c>
      <c r="K22" s="11">
        <f t="shared" si="4"/>
        <v>617521</v>
      </c>
      <c r="L22" s="52"/>
    </row>
    <row r="23" spans="1:11" ht="17.25" customHeight="1">
      <c r="A23" s="12" t="s">
        <v>26</v>
      </c>
      <c r="B23" s="13">
        <v>965</v>
      </c>
      <c r="C23" s="13">
        <v>1180</v>
      </c>
      <c r="D23" s="13">
        <v>1021</v>
      </c>
      <c r="E23" s="13">
        <v>841</v>
      </c>
      <c r="F23" s="13">
        <v>935</v>
      </c>
      <c r="G23" s="13">
        <v>1646</v>
      </c>
      <c r="H23" s="13">
        <v>1136</v>
      </c>
      <c r="I23" s="13">
        <v>252</v>
      </c>
      <c r="J23" s="13">
        <v>283</v>
      </c>
      <c r="K23" s="11">
        <f t="shared" si="4"/>
        <v>8259</v>
      </c>
    </row>
    <row r="24" spans="1:11" ht="17.25" customHeight="1">
      <c r="A24" s="16" t="s">
        <v>27</v>
      </c>
      <c r="B24" s="13">
        <f>+B25+B26</f>
        <v>71206</v>
      </c>
      <c r="C24" s="13">
        <f aca="true" t="shared" si="7" ref="C24:J24">+C25+C26</f>
        <v>103406</v>
      </c>
      <c r="D24" s="13">
        <f t="shared" si="7"/>
        <v>117768</v>
      </c>
      <c r="E24" s="13">
        <f t="shared" si="7"/>
        <v>73846</v>
      </c>
      <c r="F24" s="13">
        <f t="shared" si="7"/>
        <v>85222</v>
      </c>
      <c r="G24" s="13">
        <f t="shared" si="7"/>
        <v>113535</v>
      </c>
      <c r="H24" s="13">
        <f t="shared" si="7"/>
        <v>57093</v>
      </c>
      <c r="I24" s="13">
        <f t="shared" si="7"/>
        <v>21698</v>
      </c>
      <c r="J24" s="13">
        <f t="shared" si="7"/>
        <v>48897</v>
      </c>
      <c r="K24" s="11">
        <f t="shared" si="4"/>
        <v>692671</v>
      </c>
    </row>
    <row r="25" spans="1:12" ht="17.25" customHeight="1">
      <c r="A25" s="12" t="s">
        <v>131</v>
      </c>
      <c r="B25" s="13">
        <v>71179</v>
      </c>
      <c r="C25" s="13">
        <v>103393</v>
      </c>
      <c r="D25" s="13">
        <v>117756</v>
      </c>
      <c r="E25" s="13">
        <v>73835</v>
      </c>
      <c r="F25" s="13">
        <v>85197</v>
      </c>
      <c r="G25" s="13">
        <v>113487</v>
      </c>
      <c r="H25" s="13">
        <v>57086</v>
      </c>
      <c r="I25" s="13">
        <v>21693</v>
      </c>
      <c r="J25" s="13">
        <v>48892</v>
      </c>
      <c r="K25" s="11">
        <f t="shared" si="4"/>
        <v>692518</v>
      </c>
      <c r="L25" s="52"/>
    </row>
    <row r="26" spans="1:12" ht="17.25" customHeight="1">
      <c r="A26" s="12" t="s">
        <v>132</v>
      </c>
      <c r="B26" s="13">
        <v>27</v>
      </c>
      <c r="C26" s="13">
        <v>13</v>
      </c>
      <c r="D26" s="13">
        <v>12</v>
      </c>
      <c r="E26" s="13">
        <v>11</v>
      </c>
      <c r="F26" s="13">
        <v>25</v>
      </c>
      <c r="G26" s="13">
        <v>48</v>
      </c>
      <c r="H26" s="13">
        <v>7</v>
      </c>
      <c r="I26" s="13">
        <v>5</v>
      </c>
      <c r="J26" s="13">
        <v>5</v>
      </c>
      <c r="K26" s="11">
        <f t="shared" si="4"/>
        <v>153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5269</v>
      </c>
      <c r="I27" s="11">
        <v>0</v>
      </c>
      <c r="J27" s="11">
        <v>0</v>
      </c>
      <c r="K27" s="11">
        <f t="shared" si="4"/>
        <v>5269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16355.2</v>
      </c>
      <c r="I35" s="19">
        <v>0</v>
      </c>
      <c r="J35" s="19">
        <v>0</v>
      </c>
      <c r="K35" s="23">
        <f>SUM(B35:J35)</f>
        <v>16355.2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1591390.68</v>
      </c>
      <c r="C47" s="22">
        <f aca="true" t="shared" si="12" ref="C47:H47">+C48+C57</f>
        <v>2207641.35</v>
      </c>
      <c r="D47" s="22">
        <f t="shared" si="12"/>
        <v>2595961.65</v>
      </c>
      <c r="E47" s="22">
        <f t="shared" si="12"/>
        <v>1530876.1199999999</v>
      </c>
      <c r="F47" s="22">
        <f t="shared" si="12"/>
        <v>2038260.2100000002</v>
      </c>
      <c r="G47" s="22">
        <f t="shared" si="12"/>
        <v>2852020.79</v>
      </c>
      <c r="H47" s="22">
        <f t="shared" si="12"/>
        <v>1507155.76</v>
      </c>
      <c r="I47" s="22">
        <f>+I48+I57</f>
        <v>590981.7899999999</v>
      </c>
      <c r="J47" s="22">
        <f>+J48+J57</f>
        <v>916573.88</v>
      </c>
      <c r="K47" s="22">
        <f>SUM(B47:J47)</f>
        <v>15830862.23</v>
      </c>
    </row>
    <row r="48" spans="1:11" ht="17.25" customHeight="1">
      <c r="A48" s="16" t="s">
        <v>113</v>
      </c>
      <c r="B48" s="23">
        <f>SUM(B49:B56)</f>
        <v>1572717.8</v>
      </c>
      <c r="C48" s="23">
        <f aca="true" t="shared" si="13" ref="C48:J48">SUM(C49:C56)</f>
        <v>2184158.54</v>
      </c>
      <c r="D48" s="23">
        <f t="shared" si="13"/>
        <v>2570520.55</v>
      </c>
      <c r="E48" s="23">
        <f t="shared" si="13"/>
        <v>1508490.5899999999</v>
      </c>
      <c r="F48" s="23">
        <f t="shared" si="13"/>
        <v>2014804.37</v>
      </c>
      <c r="G48" s="23">
        <f t="shared" si="13"/>
        <v>2822423.11</v>
      </c>
      <c r="H48" s="23">
        <f t="shared" si="13"/>
        <v>1487090.53</v>
      </c>
      <c r="I48" s="23">
        <f t="shared" si="13"/>
        <v>590981.7899999999</v>
      </c>
      <c r="J48" s="23">
        <f t="shared" si="13"/>
        <v>902570.24</v>
      </c>
      <c r="K48" s="23">
        <f aca="true" t="shared" si="14" ref="K48:K57">SUM(B48:J48)</f>
        <v>15653757.519999998</v>
      </c>
    </row>
    <row r="49" spans="1:11" ht="17.25" customHeight="1">
      <c r="A49" s="34" t="s">
        <v>44</v>
      </c>
      <c r="B49" s="23">
        <f aca="true" t="shared" si="15" ref="B49:H49">ROUND(B30*B7,2)</f>
        <v>1571340.79</v>
      </c>
      <c r="C49" s="23">
        <f t="shared" si="15"/>
        <v>2176985.13</v>
      </c>
      <c r="D49" s="23">
        <f t="shared" si="15"/>
        <v>2567803.5</v>
      </c>
      <c r="E49" s="23">
        <f t="shared" si="15"/>
        <v>1507364.99</v>
      </c>
      <c r="F49" s="23">
        <f t="shared" si="15"/>
        <v>2012734.37</v>
      </c>
      <c r="G49" s="23">
        <f t="shared" si="15"/>
        <v>2819416.98</v>
      </c>
      <c r="H49" s="23">
        <f t="shared" si="15"/>
        <v>1469391.86</v>
      </c>
      <c r="I49" s="23">
        <f>ROUND(I30*I7,2)</f>
        <v>589916.07</v>
      </c>
      <c r="J49" s="23">
        <f>ROUND(J30*J7,2)</f>
        <v>900353.2</v>
      </c>
      <c r="K49" s="23">
        <f t="shared" si="14"/>
        <v>15615306.89</v>
      </c>
    </row>
    <row r="50" spans="1:11" ht="17.25" customHeight="1">
      <c r="A50" s="34" t="s">
        <v>45</v>
      </c>
      <c r="B50" s="19">
        <v>0</v>
      </c>
      <c r="C50" s="23">
        <f>ROUND(C31*C7,2)</f>
        <v>4838.96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4838.96</v>
      </c>
    </row>
    <row r="51" spans="1:11" ht="17.25" customHeight="1">
      <c r="A51" s="66" t="s">
        <v>106</v>
      </c>
      <c r="B51" s="67">
        <f aca="true" t="shared" si="16" ref="B51:H51">ROUND(B32*B7,2)</f>
        <v>-2714.67</v>
      </c>
      <c r="C51" s="67">
        <f t="shared" si="16"/>
        <v>-3439.27</v>
      </c>
      <c r="D51" s="67">
        <f t="shared" si="16"/>
        <v>-3668.71</v>
      </c>
      <c r="E51" s="67">
        <f t="shared" si="16"/>
        <v>-2319.8</v>
      </c>
      <c r="F51" s="67">
        <f t="shared" si="16"/>
        <v>-3211.52</v>
      </c>
      <c r="G51" s="67">
        <f t="shared" si="16"/>
        <v>-4423.95</v>
      </c>
      <c r="H51" s="67">
        <f t="shared" si="16"/>
        <v>-2371.57</v>
      </c>
      <c r="I51" s="19">
        <v>0</v>
      </c>
      <c r="J51" s="19">
        <v>0</v>
      </c>
      <c r="K51" s="67">
        <f>SUM(B51:J51)</f>
        <v>-22149.49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16355.2</v>
      </c>
      <c r="I53" s="31">
        <f>+I35</f>
        <v>0</v>
      </c>
      <c r="J53" s="31">
        <f>+J35</f>
        <v>0</v>
      </c>
      <c r="K53" s="23">
        <f t="shared" si="14"/>
        <v>16355.2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-328057.05</v>
      </c>
      <c r="C61" s="35">
        <f t="shared" si="17"/>
        <v>-242731.43</v>
      </c>
      <c r="D61" s="35">
        <f t="shared" si="17"/>
        <v>-274906.66000000003</v>
      </c>
      <c r="E61" s="35">
        <f t="shared" si="17"/>
        <v>-420790.28</v>
      </c>
      <c r="F61" s="35">
        <f t="shared" si="17"/>
        <v>-403460.0399999999</v>
      </c>
      <c r="G61" s="35">
        <f t="shared" si="17"/>
        <v>-402155.01</v>
      </c>
      <c r="H61" s="35">
        <f t="shared" si="17"/>
        <v>-207256.44</v>
      </c>
      <c r="I61" s="35">
        <f t="shared" si="17"/>
        <v>-102383.44</v>
      </c>
      <c r="J61" s="35">
        <f t="shared" si="17"/>
        <v>-79666.81999999999</v>
      </c>
      <c r="K61" s="35">
        <f>SUM(B61:J61)</f>
        <v>-2461407.17</v>
      </c>
    </row>
    <row r="62" spans="1:11" ht="18.75" customHeight="1">
      <c r="A62" s="16" t="s">
        <v>75</v>
      </c>
      <c r="B62" s="35">
        <f aca="true" t="shared" si="18" ref="B62:J62">B63+B64+B65+B66+B67+B68</f>
        <v>-313546.1</v>
      </c>
      <c r="C62" s="35">
        <f t="shared" si="18"/>
        <v>-218233.37</v>
      </c>
      <c r="D62" s="35">
        <f t="shared" si="18"/>
        <v>-252919.32</v>
      </c>
      <c r="E62" s="35">
        <f t="shared" si="18"/>
        <v>-406825.52</v>
      </c>
      <c r="F62" s="35">
        <f t="shared" si="18"/>
        <v>-383889.06999999995</v>
      </c>
      <c r="G62" s="35">
        <f t="shared" si="18"/>
        <v>-372405.65</v>
      </c>
      <c r="H62" s="35">
        <f t="shared" si="18"/>
        <v>-192937.4</v>
      </c>
      <c r="I62" s="35">
        <f t="shared" si="18"/>
        <v>-35074</v>
      </c>
      <c r="J62" s="35">
        <f t="shared" si="18"/>
        <v>-69289.2</v>
      </c>
      <c r="K62" s="35">
        <f aca="true" t="shared" si="19" ref="K62:K91">SUM(B62:J62)</f>
        <v>-2245119.63</v>
      </c>
    </row>
    <row r="63" spans="1:11" ht="18.75" customHeight="1">
      <c r="A63" s="12" t="s">
        <v>76</v>
      </c>
      <c r="B63" s="35">
        <f>-ROUND(B9*$D$3,2)</f>
        <v>-160268.8</v>
      </c>
      <c r="C63" s="35">
        <f aca="true" t="shared" si="20" ref="C63:J63">-ROUND(C9*$D$3,2)</f>
        <v>-212446.6</v>
      </c>
      <c r="D63" s="35">
        <f t="shared" si="20"/>
        <v>-187659.2</v>
      </c>
      <c r="E63" s="35">
        <f t="shared" si="20"/>
        <v>-146573.6</v>
      </c>
      <c r="F63" s="35">
        <f t="shared" si="20"/>
        <v>-171554.8</v>
      </c>
      <c r="G63" s="35">
        <f t="shared" si="20"/>
        <v>-211652.4</v>
      </c>
      <c r="H63" s="35">
        <f t="shared" si="20"/>
        <v>-192937.4</v>
      </c>
      <c r="I63" s="35">
        <f t="shared" si="20"/>
        <v>-35074</v>
      </c>
      <c r="J63" s="35">
        <f t="shared" si="20"/>
        <v>-69289.2</v>
      </c>
      <c r="K63" s="35">
        <f t="shared" si="19"/>
        <v>-1387455.9999999998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-1774.6</v>
      </c>
      <c r="C65" s="35">
        <v>-95</v>
      </c>
      <c r="D65" s="35">
        <v>-330.6</v>
      </c>
      <c r="E65" s="35">
        <v>-1189.4</v>
      </c>
      <c r="F65" s="35">
        <v>-779</v>
      </c>
      <c r="G65" s="35">
        <v>-520.6</v>
      </c>
      <c r="H65" s="19">
        <v>0</v>
      </c>
      <c r="I65" s="19">
        <v>0</v>
      </c>
      <c r="J65" s="19">
        <v>0</v>
      </c>
      <c r="K65" s="35">
        <f t="shared" si="19"/>
        <v>-4689.200000000001</v>
      </c>
    </row>
    <row r="66" spans="1:11" ht="18.75" customHeight="1">
      <c r="A66" s="12" t="s">
        <v>107</v>
      </c>
      <c r="B66" s="35">
        <v>-30768.6</v>
      </c>
      <c r="C66" s="35">
        <v>-3610</v>
      </c>
      <c r="D66" s="35">
        <v>-10043.4</v>
      </c>
      <c r="E66" s="35">
        <v>-12106.8</v>
      </c>
      <c r="F66" s="35">
        <v>-10757.8</v>
      </c>
      <c r="G66" s="35">
        <v>-13425.4</v>
      </c>
      <c r="H66" s="19">
        <v>0</v>
      </c>
      <c r="I66" s="19">
        <v>0</v>
      </c>
      <c r="J66" s="19">
        <v>0</v>
      </c>
      <c r="K66" s="35">
        <f t="shared" si="19"/>
        <v>-80712</v>
      </c>
    </row>
    <row r="67" spans="1:11" ht="18.75" customHeight="1">
      <c r="A67" s="12" t="s">
        <v>53</v>
      </c>
      <c r="B67" s="35">
        <v>-120734.1</v>
      </c>
      <c r="C67" s="35">
        <v>-2081.77</v>
      </c>
      <c r="D67" s="35">
        <v>-54886.12</v>
      </c>
      <c r="E67" s="35">
        <v>-246955.72</v>
      </c>
      <c r="F67" s="35">
        <v>-200797.47</v>
      </c>
      <c r="G67" s="35">
        <v>-146807.25</v>
      </c>
      <c r="H67" s="19">
        <v>0</v>
      </c>
      <c r="I67" s="19">
        <v>0</v>
      </c>
      <c r="J67" s="19">
        <v>0</v>
      </c>
      <c r="K67" s="35">
        <f t="shared" si="19"/>
        <v>-772262.43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-24498.06</v>
      </c>
      <c r="D69" s="67">
        <f t="shared" si="21"/>
        <v>-21987.34</v>
      </c>
      <c r="E69" s="67">
        <f t="shared" si="21"/>
        <v>-13964.76</v>
      </c>
      <c r="F69" s="67">
        <f t="shared" si="21"/>
        <v>-19570.97</v>
      </c>
      <c r="G69" s="67">
        <f t="shared" si="21"/>
        <v>-29749.36</v>
      </c>
      <c r="H69" s="67">
        <f t="shared" si="21"/>
        <v>-14319.04</v>
      </c>
      <c r="I69" s="67">
        <f t="shared" si="21"/>
        <v>-67309.44</v>
      </c>
      <c r="J69" s="67">
        <f t="shared" si="21"/>
        <v>-10377.62</v>
      </c>
      <c r="K69" s="67">
        <f t="shared" si="19"/>
        <v>-216287.54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-2275.63</v>
      </c>
      <c r="J72" s="19">
        <v>0</v>
      </c>
      <c r="K72" s="67">
        <f t="shared" si="19"/>
        <v>-3723.63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-21065.23</v>
      </c>
      <c r="D74" s="35">
        <v>-19913.8</v>
      </c>
      <c r="E74" s="35">
        <v>-13964.76</v>
      </c>
      <c r="F74" s="35">
        <v>-19190.47</v>
      </c>
      <c r="G74" s="35">
        <v>-29243.32</v>
      </c>
      <c r="H74" s="35">
        <v>-14319.04</v>
      </c>
      <c r="I74" s="35">
        <v>-5033.81</v>
      </c>
      <c r="J74" s="35">
        <v>-10377.62</v>
      </c>
      <c r="K74" s="67">
        <f t="shared" si="19"/>
        <v>-147619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35">
        <v>-3356.2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35">
        <f>SUM(B97:J97)</f>
        <v>-3356.2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1263333.6300000001</v>
      </c>
      <c r="C104" s="24">
        <f t="shared" si="22"/>
        <v>1964909.92</v>
      </c>
      <c r="D104" s="24">
        <f t="shared" si="22"/>
        <v>2321054.99</v>
      </c>
      <c r="E104" s="24">
        <f t="shared" si="22"/>
        <v>1110085.8399999999</v>
      </c>
      <c r="F104" s="24">
        <f t="shared" si="22"/>
        <v>1634800.1700000004</v>
      </c>
      <c r="G104" s="24">
        <f t="shared" si="22"/>
        <v>2449865.7800000003</v>
      </c>
      <c r="H104" s="24">
        <f t="shared" si="22"/>
        <v>1299899.32</v>
      </c>
      <c r="I104" s="24">
        <f>+I105+I106</f>
        <v>488598.3499999999</v>
      </c>
      <c r="J104" s="24">
        <f>+J105+J106</f>
        <v>836907.06</v>
      </c>
      <c r="K104" s="48">
        <f>SUM(B104:J104)</f>
        <v>13369455.060000002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1244660.7500000002</v>
      </c>
      <c r="C105" s="24">
        <f t="shared" si="23"/>
        <v>1941427.1099999999</v>
      </c>
      <c r="D105" s="24">
        <f t="shared" si="23"/>
        <v>2295613.89</v>
      </c>
      <c r="E105" s="24">
        <f t="shared" si="23"/>
        <v>1087700.3099999998</v>
      </c>
      <c r="F105" s="24">
        <f t="shared" si="23"/>
        <v>1611344.3300000003</v>
      </c>
      <c r="G105" s="24">
        <f t="shared" si="23"/>
        <v>2420268.1</v>
      </c>
      <c r="H105" s="24">
        <f t="shared" si="23"/>
        <v>1279834.09</v>
      </c>
      <c r="I105" s="24">
        <f t="shared" si="23"/>
        <v>488598.3499999999</v>
      </c>
      <c r="J105" s="24">
        <f t="shared" si="23"/>
        <v>822903.42</v>
      </c>
      <c r="K105" s="48">
        <f>SUM(B105:J105)</f>
        <v>13192350.35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13369455.070000004</v>
      </c>
      <c r="L112" s="54"/>
    </row>
    <row r="113" spans="1:11" ht="18.75" customHeight="1">
      <c r="A113" s="26" t="s">
        <v>71</v>
      </c>
      <c r="B113" s="27">
        <v>163863.71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163863.71</v>
      </c>
    </row>
    <row r="114" spans="1:11" ht="18.75" customHeight="1">
      <c r="A114" s="26" t="s">
        <v>72</v>
      </c>
      <c r="B114" s="27">
        <v>1099469.92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1099469.92</v>
      </c>
    </row>
    <row r="115" spans="1:11" ht="18.75" customHeight="1">
      <c r="A115" s="26" t="s">
        <v>73</v>
      </c>
      <c r="B115" s="40">
        <v>0</v>
      </c>
      <c r="C115" s="27">
        <f>+C104</f>
        <v>1964909.92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1964909.92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2321054.99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2321054.99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1110085.8399999999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1110085.8399999999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345402.5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345402.5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639500.99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639500.99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74485.62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74485.62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575411.06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575411.06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697092.24</v>
      </c>
      <c r="H122" s="40">
        <v>0</v>
      </c>
      <c r="I122" s="40">
        <v>0</v>
      </c>
      <c r="J122" s="40">
        <v>0</v>
      </c>
      <c r="K122" s="41">
        <f t="shared" si="25"/>
        <v>697092.24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57682.47</v>
      </c>
      <c r="H123" s="40">
        <v>0</v>
      </c>
      <c r="I123" s="40">
        <v>0</v>
      </c>
      <c r="J123" s="40">
        <v>0</v>
      </c>
      <c r="K123" s="41">
        <f t="shared" si="25"/>
        <v>57682.47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317006.13</v>
      </c>
      <c r="H124" s="40">
        <v>0</v>
      </c>
      <c r="I124" s="40">
        <v>0</v>
      </c>
      <c r="J124" s="40">
        <v>0</v>
      </c>
      <c r="K124" s="41">
        <f t="shared" si="25"/>
        <v>317006.13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373913.21</v>
      </c>
      <c r="H125" s="40">
        <v>0</v>
      </c>
      <c r="I125" s="40">
        <v>0</v>
      </c>
      <c r="J125" s="40">
        <v>0</v>
      </c>
      <c r="K125" s="41">
        <f t="shared" si="25"/>
        <v>373913.21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1004171.74</v>
      </c>
      <c r="H126" s="40">
        <v>0</v>
      </c>
      <c r="I126" s="40">
        <v>0</v>
      </c>
      <c r="J126" s="40">
        <v>0</v>
      </c>
      <c r="K126" s="41">
        <f t="shared" si="25"/>
        <v>1004171.74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470818.38</v>
      </c>
      <c r="I127" s="40">
        <v>0</v>
      </c>
      <c r="J127" s="40">
        <v>0</v>
      </c>
      <c r="K127" s="41">
        <f t="shared" si="25"/>
        <v>470818.38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829080.94</v>
      </c>
      <c r="I128" s="40">
        <v>0</v>
      </c>
      <c r="J128" s="40">
        <v>0</v>
      </c>
      <c r="K128" s="41">
        <f t="shared" si="25"/>
        <v>829080.94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488598.35</v>
      </c>
      <c r="J129" s="40">
        <v>0</v>
      </c>
      <c r="K129" s="41">
        <f t="shared" si="25"/>
        <v>488598.35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836907.06</v>
      </c>
      <c r="K130" s="44">
        <f t="shared" si="25"/>
        <v>836907.06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2017-02-14T16:14:33Z</dcterms:modified>
  <cp:category/>
  <cp:version/>
  <cp:contentType/>
  <cp:contentStatus/>
</cp:coreProperties>
</file>