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CONCESSÃO'!$A$1:$K$132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<sst xmlns="http://schemas.openxmlformats.org/spreadsheetml/2006/main" count="139" uniqueCount="139">
  <si>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</si>
  <si>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</si>
  <si>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</si>
  <si>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</si>
  <si>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</si>
  <si>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</si>
  <si>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</si>
  <si>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</si>
  <si>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</si>
  <si>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</si>
  <si>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</si>
  <si>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</si>
  <si>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</si>
  <si>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</si>
  <si>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</si>
  <si>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</si>
  <si>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</si>
  <si>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</si>
  <si>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</si>
  <si>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</si>
  <si>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</si>
  <si>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</si>
  <si>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</si>
  <si>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</si>
  <si>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</si>
  <si>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</si>
  <si>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</si>
  <si>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</si>
  <si>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</si>
  <si>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</si>
  <si>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</si>
  <si>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</si>
  <si>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</si>
  <si>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</si>
  <si>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</si>
  <si>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</si>
  <si>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</si>
  <si>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</si>
  <si>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</si>
  <si>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</si>
  <si>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</si>
  <si>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</si>
  <si>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</si>
  <si>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</si>
  <si>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</si>
  <si>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</si>
  <si>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</si>
  <si>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</si>
  <si>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</si>
  <si>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</si>
  <si>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</si>
  <si>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</si>
  <si>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</si>
  <si>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</si>
  <si>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</si>
  <si>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</si>
  <si>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</si>
  <si>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</si>
  <si>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</si>
  <si>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</si>
  <si>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</si>
  <si>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</si>
  <si>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</si>
  <si>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</si>
  <si>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</si>
  <si>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</si>
  <si>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</si>
  <si>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</si>
  <si>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</si>
  <si>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</si>
  <si>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</si>
  <si>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</si>
  <si>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</si>
  <si>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</si>
  <si>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</si>
  <si>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</si>
  <si>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</si>
  <si>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</si>
  <si>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</si>
  <si>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</si>
  <si>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</si>
  <si>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</si>
  <si>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</si>
  <si>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</si>
  <si>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</si>
  <si>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</si>
  <si>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</si>
  <si>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</si>
  <si>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</si>
  <si>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</si>
  <si>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</si>
  <si>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</si>
  <si>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</si>
  <si>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</si>
  <si>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</si>
  <si>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</si>
  <si>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</si>
  <si>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</si>
  <si>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</si>
  <si>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</si>
  <si>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</si>
  <si>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</si>
  <si>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</si>
  <si>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</si>
  <si>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</si>
  <si>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</si>
  <si>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</si>
  <si>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</si>
  <si>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</si>
  <si>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</si>
  <si>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</si>
  <si>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</si>
  <si>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</si>
  <si>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</si>
  <si>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</si>
  <si>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</si>
  <si>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</si>
  <si>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</si>
  <si>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</si>
  <si>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</si>
  <si>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</si>
  <si>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</si>
  <si>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</si>
  <si>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</si>
  <si>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</si>
  <si>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</si>
  <si>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</si>
  <si>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</si>
  <si>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</si>
  <si>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</si>
  <si>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</si>
  <si>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</si>
  <si>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</si>
  <si>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>OPERAÇÃO 19/06/17 - VENCIMENTO 26/06/17</t>
  </si>
  <si>
    <t>6.2.31. Ajuste de Remuneração Previsto Contratualmente (1)</t>
  </si>
  <si>
    <t>6.3. Revisão de Remuneração pelo Transporte Coletivo  (2)</t>
  </si>
  <si>
    <t>Nota:</t>
  </si>
  <si>
    <t>(1) Ajuste de remuneração previsto contratualmente, período de 04 a 24/05/17, para todas as áreas exceto para as empresas Ambiental e Express cujo período é de 11 a 24/05/17, parcela 4/8.</t>
  </si>
  <si>
    <t>(2) Revisão referente ao reajuste da tarifa de remuneração, período de 01/05 a 11/06/17, para todas as áreas exceto para as empresas Ambiental e Express cujo período é de 22/05 a 11/06/17, parcela 5/9.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</si>
</sst>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0" fontId="33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6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7" t="s">
        <v>78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21">
      <c r="A2" s="78" t="s">
        <v>133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9" t="s">
        <v>14</v>
      </c>
      <c r="B4" s="81" t="s">
        <v>91</v>
      </c>
      <c r="C4" s="82"/>
      <c r="D4" s="82"/>
      <c r="E4" s="82"/>
      <c r="F4" s="82"/>
      <c r="G4" s="82"/>
      <c r="H4" s="82"/>
      <c r="I4" s="82"/>
      <c r="J4" s="83"/>
      <c r="K4" s="80" t="s">
        <v>15</v>
      </c>
    </row>
    <row r="5" spans="1:11" ht="38.25">
      <c r="A5" s="79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4" t="s">
        <v>90</v>
      </c>
      <c r="J5" s="84" t="s">
        <v>89</v>
      </c>
      <c r="K5" s="79"/>
    </row>
    <row r="6" spans="1:11" ht="18.75" customHeight="1">
      <c r="A6" s="79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79"/>
    </row>
    <row r="7" spans="1:12" ht="17.25" customHeight="1">
      <c r="A7" s="8" t="s">
        <v>27</v>
      </c>
      <c r="B7" s="9">
        <f aca="true" t="shared" si="0" ref="B7:K7">+B8+B20+B24+B27</f>
        <v>590944</v>
      </c>
      <c r="C7" s="9">
        <f t="shared" si="0"/>
        <v>752307</v>
      </c>
      <c r="D7" s="9">
        <f t="shared" si="0"/>
        <v>786033</v>
      </c>
      <c r="E7" s="9">
        <f t="shared" si="0"/>
        <v>528354</v>
      </c>
      <c r="F7" s="9">
        <f t="shared" si="0"/>
        <v>713455</v>
      </c>
      <c r="G7" s="9">
        <f t="shared" si="0"/>
        <v>1194759</v>
      </c>
      <c r="H7" s="9">
        <f t="shared" si="0"/>
        <v>547513</v>
      </c>
      <c r="I7" s="9">
        <f t="shared" si="0"/>
        <v>121439</v>
      </c>
      <c r="J7" s="9">
        <f t="shared" si="0"/>
        <v>324656</v>
      </c>
      <c r="K7" s="9">
        <f t="shared" si="0"/>
        <v>5559460</v>
      </c>
      <c r="L7" s="52"/>
    </row>
    <row r="8" spans="1:11" ht="17.25" customHeight="1">
      <c r="A8" s="10" t="s">
        <v>97</v>
      </c>
      <c r="B8" s="11">
        <f>B9+B12+B16</f>
        <v>273645</v>
      </c>
      <c r="C8" s="11">
        <f aca="true" t="shared" si="1" ref="C8:J8">C9+C12+C16</f>
        <v>357827</v>
      </c>
      <c r="D8" s="11">
        <f t="shared" si="1"/>
        <v>349039</v>
      </c>
      <c r="E8" s="11">
        <f t="shared" si="1"/>
        <v>250593</v>
      </c>
      <c r="F8" s="11">
        <f t="shared" si="1"/>
        <v>325374</v>
      </c>
      <c r="G8" s="11">
        <f t="shared" si="1"/>
        <v>550381</v>
      </c>
      <c r="H8" s="11">
        <f t="shared" si="1"/>
        <v>276971</v>
      </c>
      <c r="I8" s="11">
        <f t="shared" si="1"/>
        <v>52451</v>
      </c>
      <c r="J8" s="11">
        <f t="shared" si="1"/>
        <v>142357</v>
      </c>
      <c r="K8" s="11">
        <f>SUM(B8:J8)</f>
        <v>2578638</v>
      </c>
    </row>
    <row r="9" spans="1:11" ht="17.25" customHeight="1">
      <c r="A9" s="15" t="s">
        <v>16</v>
      </c>
      <c r="B9" s="13">
        <f>+B10+B11</f>
        <v>34578</v>
      </c>
      <c r="C9" s="13">
        <f aca="true" t="shared" si="2" ref="C9:J9">+C10+C11</f>
        <v>47895</v>
      </c>
      <c r="D9" s="13">
        <f t="shared" si="2"/>
        <v>42835</v>
      </c>
      <c r="E9" s="13">
        <f t="shared" si="2"/>
        <v>31486</v>
      </c>
      <c r="F9" s="13">
        <f t="shared" si="2"/>
        <v>35854</v>
      </c>
      <c r="G9" s="13">
        <f t="shared" si="2"/>
        <v>48167</v>
      </c>
      <c r="H9" s="13">
        <f t="shared" si="2"/>
        <v>42683</v>
      </c>
      <c r="I9" s="13">
        <f t="shared" si="2"/>
        <v>7843</v>
      </c>
      <c r="J9" s="13">
        <f t="shared" si="2"/>
        <v>15670</v>
      </c>
      <c r="K9" s="11">
        <f>SUM(B9:J9)</f>
        <v>307011</v>
      </c>
    </row>
    <row r="10" spans="1:11" ht="17.25" customHeight="1">
      <c r="A10" s="29" t="s">
        <v>17</v>
      </c>
      <c r="B10" s="13">
        <v>34578</v>
      </c>
      <c r="C10" s="13">
        <v>47895</v>
      </c>
      <c r="D10" s="13">
        <v>42835</v>
      </c>
      <c r="E10" s="13">
        <v>31486</v>
      </c>
      <c r="F10" s="13">
        <v>35854</v>
      </c>
      <c r="G10" s="13">
        <v>48167</v>
      </c>
      <c r="H10" s="13">
        <v>42683</v>
      </c>
      <c r="I10" s="13">
        <v>7843</v>
      </c>
      <c r="J10" s="13">
        <v>15670</v>
      </c>
      <c r="K10" s="11">
        <f>SUM(B10:J10)</f>
        <v>307011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222828</v>
      </c>
      <c r="C12" s="17">
        <f t="shared" si="3"/>
        <v>287603</v>
      </c>
      <c r="D12" s="17">
        <f t="shared" si="3"/>
        <v>284804</v>
      </c>
      <c r="E12" s="17">
        <f t="shared" si="3"/>
        <v>204341</v>
      </c>
      <c r="F12" s="17">
        <f t="shared" si="3"/>
        <v>266702</v>
      </c>
      <c r="G12" s="17">
        <f t="shared" si="3"/>
        <v>462124</v>
      </c>
      <c r="H12" s="17">
        <f t="shared" si="3"/>
        <v>217834</v>
      </c>
      <c r="I12" s="17">
        <f t="shared" si="3"/>
        <v>41013</v>
      </c>
      <c r="J12" s="17">
        <f t="shared" si="3"/>
        <v>117791</v>
      </c>
      <c r="K12" s="11">
        <f aca="true" t="shared" si="4" ref="K12:K27">SUM(B12:J12)</f>
        <v>2105040</v>
      </c>
    </row>
    <row r="13" spans="1:13" ht="17.25" customHeight="1">
      <c r="A13" s="14" t="s">
        <v>19</v>
      </c>
      <c r="B13" s="13">
        <v>104463</v>
      </c>
      <c r="C13" s="13">
        <v>144710</v>
      </c>
      <c r="D13" s="13">
        <v>147607</v>
      </c>
      <c r="E13" s="13">
        <v>102257</v>
      </c>
      <c r="F13" s="13">
        <v>132040</v>
      </c>
      <c r="G13" s="13">
        <v>215504</v>
      </c>
      <c r="H13" s="13">
        <v>98016</v>
      </c>
      <c r="I13" s="13">
        <v>22446</v>
      </c>
      <c r="J13" s="13">
        <v>60123</v>
      </c>
      <c r="K13" s="11">
        <f t="shared" si="4"/>
        <v>1027166</v>
      </c>
      <c r="L13" s="52"/>
      <c r="M13" s="53"/>
    </row>
    <row r="14" spans="1:12" ht="17.25" customHeight="1">
      <c r="A14" s="14" t="s">
        <v>20</v>
      </c>
      <c r="B14" s="13">
        <v>109076</v>
      </c>
      <c r="C14" s="13">
        <v>128665</v>
      </c>
      <c r="D14" s="13">
        <v>127808</v>
      </c>
      <c r="E14" s="13">
        <v>93198</v>
      </c>
      <c r="F14" s="13">
        <v>125513</v>
      </c>
      <c r="G14" s="13">
        <v>232094</v>
      </c>
      <c r="H14" s="13">
        <v>105244</v>
      </c>
      <c r="I14" s="13">
        <v>16312</v>
      </c>
      <c r="J14" s="13">
        <v>54342</v>
      </c>
      <c r="K14" s="11">
        <f t="shared" si="4"/>
        <v>992252</v>
      </c>
      <c r="L14" s="52"/>
    </row>
    <row r="15" spans="1:11" ht="17.25" customHeight="1">
      <c r="A15" s="14" t="s">
        <v>21</v>
      </c>
      <c r="B15" s="13">
        <v>9289</v>
      </c>
      <c r="C15" s="13">
        <v>14228</v>
      </c>
      <c r="D15" s="13">
        <v>9389</v>
      </c>
      <c r="E15" s="13">
        <v>8886</v>
      </c>
      <c r="F15" s="13">
        <v>9149</v>
      </c>
      <c r="G15" s="13">
        <v>14526</v>
      </c>
      <c r="H15" s="13">
        <v>14574</v>
      </c>
      <c r="I15" s="13">
        <v>2255</v>
      </c>
      <c r="J15" s="13">
        <v>3326</v>
      </c>
      <c r="K15" s="11">
        <f t="shared" si="4"/>
        <v>85622</v>
      </c>
    </row>
    <row r="16" spans="1:11" ht="17.25" customHeight="1">
      <c r="A16" s="15" t="s">
        <v>93</v>
      </c>
      <c r="B16" s="13">
        <f>B17+B18+B19</f>
        <v>16239</v>
      </c>
      <c r="C16" s="13">
        <f aca="true" t="shared" si="5" ref="C16:J16">C17+C18+C19</f>
        <v>22329</v>
      </c>
      <c r="D16" s="13">
        <f t="shared" si="5"/>
        <v>21400</v>
      </c>
      <c r="E16" s="13">
        <f t="shared" si="5"/>
        <v>14766</v>
      </c>
      <c r="F16" s="13">
        <f t="shared" si="5"/>
        <v>22818</v>
      </c>
      <c r="G16" s="13">
        <f t="shared" si="5"/>
        <v>40090</v>
      </c>
      <c r="H16" s="13">
        <f t="shared" si="5"/>
        <v>16454</v>
      </c>
      <c r="I16" s="13">
        <f t="shared" si="5"/>
        <v>3595</v>
      </c>
      <c r="J16" s="13">
        <f t="shared" si="5"/>
        <v>8896</v>
      </c>
      <c r="K16" s="11">
        <f t="shared" si="4"/>
        <v>166587</v>
      </c>
    </row>
    <row r="17" spans="1:11" ht="17.25" customHeight="1">
      <c r="A17" s="14" t="s">
        <v>94</v>
      </c>
      <c r="B17" s="13">
        <v>15520</v>
      </c>
      <c r="C17" s="13">
        <v>21390</v>
      </c>
      <c r="D17" s="13">
        <v>20524</v>
      </c>
      <c r="E17" s="13">
        <v>14013</v>
      </c>
      <c r="F17" s="13">
        <v>21788</v>
      </c>
      <c r="G17" s="13">
        <v>38155</v>
      </c>
      <c r="H17" s="13">
        <v>15578</v>
      </c>
      <c r="I17" s="13">
        <v>3448</v>
      </c>
      <c r="J17" s="13">
        <v>8493</v>
      </c>
      <c r="K17" s="11">
        <f t="shared" si="4"/>
        <v>158909</v>
      </c>
    </row>
    <row r="18" spans="1:11" ht="17.25" customHeight="1">
      <c r="A18" s="14" t="s">
        <v>95</v>
      </c>
      <c r="B18" s="13">
        <v>703</v>
      </c>
      <c r="C18" s="13">
        <v>919</v>
      </c>
      <c r="D18" s="13">
        <v>861</v>
      </c>
      <c r="E18" s="13">
        <v>745</v>
      </c>
      <c r="F18" s="13">
        <v>1016</v>
      </c>
      <c r="G18" s="13">
        <v>1899</v>
      </c>
      <c r="H18" s="13">
        <v>853</v>
      </c>
      <c r="I18" s="13">
        <v>144</v>
      </c>
      <c r="J18" s="13">
        <v>399</v>
      </c>
      <c r="K18" s="11">
        <f t="shared" si="4"/>
        <v>7539</v>
      </c>
    </row>
    <row r="19" spans="1:11" ht="17.25" customHeight="1">
      <c r="A19" s="14" t="s">
        <v>96</v>
      </c>
      <c r="B19" s="13">
        <v>16</v>
      </c>
      <c r="C19" s="13">
        <v>20</v>
      </c>
      <c r="D19" s="13">
        <v>15</v>
      </c>
      <c r="E19" s="13">
        <v>8</v>
      </c>
      <c r="F19" s="13">
        <v>14</v>
      </c>
      <c r="G19" s="13">
        <v>36</v>
      </c>
      <c r="H19" s="13">
        <v>23</v>
      </c>
      <c r="I19" s="13">
        <v>3</v>
      </c>
      <c r="J19" s="13">
        <v>4</v>
      </c>
      <c r="K19" s="11">
        <f t="shared" si="4"/>
        <v>139</v>
      </c>
    </row>
    <row r="20" spans="1:11" ht="17.25" customHeight="1">
      <c r="A20" s="16" t="s">
        <v>22</v>
      </c>
      <c r="B20" s="11">
        <f>+B21+B22+B23</f>
        <v>159495</v>
      </c>
      <c r="C20" s="11">
        <f aca="true" t="shared" si="6" ref="C20:J20">+C21+C22+C23</f>
        <v>178835</v>
      </c>
      <c r="D20" s="11">
        <f t="shared" si="6"/>
        <v>208481</v>
      </c>
      <c r="E20" s="11">
        <f t="shared" si="6"/>
        <v>130708</v>
      </c>
      <c r="F20" s="11">
        <f t="shared" si="6"/>
        <v>204972</v>
      </c>
      <c r="G20" s="11">
        <f t="shared" si="6"/>
        <v>386583</v>
      </c>
      <c r="H20" s="11">
        <f t="shared" si="6"/>
        <v>135286</v>
      </c>
      <c r="I20" s="11">
        <f t="shared" si="6"/>
        <v>31805</v>
      </c>
      <c r="J20" s="11">
        <f t="shared" si="6"/>
        <v>79838</v>
      </c>
      <c r="K20" s="11">
        <f t="shared" si="4"/>
        <v>1516003</v>
      </c>
    </row>
    <row r="21" spans="1:12" ht="17.25" customHeight="1">
      <c r="A21" s="12" t="s">
        <v>23</v>
      </c>
      <c r="B21" s="13">
        <v>82749</v>
      </c>
      <c r="C21" s="13">
        <v>103104</v>
      </c>
      <c r="D21" s="13">
        <v>120717</v>
      </c>
      <c r="E21" s="13">
        <v>73709</v>
      </c>
      <c r="F21" s="13">
        <v>113489</v>
      </c>
      <c r="G21" s="13">
        <v>197387</v>
      </c>
      <c r="H21" s="13">
        <v>73660</v>
      </c>
      <c r="I21" s="13">
        <v>19445</v>
      </c>
      <c r="J21" s="13">
        <v>44603</v>
      </c>
      <c r="K21" s="11">
        <f t="shared" si="4"/>
        <v>828863</v>
      </c>
      <c r="L21" s="52"/>
    </row>
    <row r="22" spans="1:12" ht="17.25" customHeight="1">
      <c r="A22" s="12" t="s">
        <v>24</v>
      </c>
      <c r="B22" s="13">
        <v>72537</v>
      </c>
      <c r="C22" s="13">
        <v>70720</v>
      </c>
      <c r="D22" s="13">
        <v>83577</v>
      </c>
      <c r="E22" s="13">
        <v>53796</v>
      </c>
      <c r="F22" s="13">
        <v>87493</v>
      </c>
      <c r="G22" s="13">
        <v>181733</v>
      </c>
      <c r="H22" s="13">
        <v>56447</v>
      </c>
      <c r="I22" s="13">
        <v>11509</v>
      </c>
      <c r="J22" s="13">
        <v>33819</v>
      </c>
      <c r="K22" s="11">
        <f t="shared" si="4"/>
        <v>651631</v>
      </c>
      <c r="L22" s="52"/>
    </row>
    <row r="23" spans="1:11" ht="17.25" customHeight="1">
      <c r="A23" s="12" t="s">
        <v>25</v>
      </c>
      <c r="B23" s="13">
        <v>4209</v>
      </c>
      <c r="C23" s="13">
        <v>5011</v>
      </c>
      <c r="D23" s="13">
        <v>4187</v>
      </c>
      <c r="E23" s="13">
        <v>3203</v>
      </c>
      <c r="F23" s="13">
        <v>3990</v>
      </c>
      <c r="G23" s="13">
        <v>7463</v>
      </c>
      <c r="H23" s="13">
        <v>5179</v>
      </c>
      <c r="I23" s="13">
        <v>851</v>
      </c>
      <c r="J23" s="13">
        <v>1416</v>
      </c>
      <c r="K23" s="11">
        <f t="shared" si="4"/>
        <v>35509</v>
      </c>
    </row>
    <row r="24" spans="1:11" ht="17.25" customHeight="1">
      <c r="A24" s="16" t="s">
        <v>26</v>
      </c>
      <c r="B24" s="13">
        <f>+B25+B26</f>
        <v>157804</v>
      </c>
      <c r="C24" s="13">
        <f aca="true" t="shared" si="7" ref="C24:J24">+C25+C26</f>
        <v>215645</v>
      </c>
      <c r="D24" s="13">
        <f t="shared" si="7"/>
        <v>228513</v>
      </c>
      <c r="E24" s="13">
        <f t="shared" si="7"/>
        <v>147053</v>
      </c>
      <c r="F24" s="13">
        <f t="shared" si="7"/>
        <v>183109</v>
      </c>
      <c r="G24" s="13">
        <f t="shared" si="7"/>
        <v>257795</v>
      </c>
      <c r="H24" s="13">
        <f t="shared" si="7"/>
        <v>126568</v>
      </c>
      <c r="I24" s="13">
        <f t="shared" si="7"/>
        <v>37183</v>
      </c>
      <c r="J24" s="13">
        <f t="shared" si="7"/>
        <v>102461</v>
      </c>
      <c r="K24" s="11">
        <f t="shared" si="4"/>
        <v>1456131</v>
      </c>
    </row>
    <row r="25" spans="1:12" ht="17.25" customHeight="1">
      <c r="A25" s="12" t="s">
        <v>115</v>
      </c>
      <c r="B25" s="13">
        <v>65595</v>
      </c>
      <c r="C25" s="13">
        <v>99832</v>
      </c>
      <c r="D25" s="13">
        <v>113929</v>
      </c>
      <c r="E25" s="13">
        <v>73353</v>
      </c>
      <c r="F25" s="13">
        <v>84627</v>
      </c>
      <c r="G25" s="13">
        <v>114365</v>
      </c>
      <c r="H25" s="13">
        <v>57077</v>
      </c>
      <c r="I25" s="13">
        <v>20886</v>
      </c>
      <c r="J25" s="13">
        <v>46655</v>
      </c>
      <c r="K25" s="11">
        <f t="shared" si="4"/>
        <v>676319</v>
      </c>
      <c r="L25" s="52"/>
    </row>
    <row r="26" spans="1:12" ht="17.25" customHeight="1">
      <c r="A26" s="12" t="s">
        <v>116</v>
      </c>
      <c r="B26" s="13">
        <v>92209</v>
      </c>
      <c r="C26" s="13">
        <v>115813</v>
      </c>
      <c r="D26" s="13">
        <v>114584</v>
      </c>
      <c r="E26" s="13">
        <v>73700</v>
      </c>
      <c r="F26" s="13">
        <v>98482</v>
      </c>
      <c r="G26" s="13">
        <v>143430</v>
      </c>
      <c r="H26" s="13">
        <v>69491</v>
      </c>
      <c r="I26" s="13">
        <v>16297</v>
      </c>
      <c r="J26" s="13">
        <v>55806</v>
      </c>
      <c r="K26" s="11">
        <f t="shared" si="4"/>
        <v>779812</v>
      </c>
      <c r="L26" s="52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8688</v>
      </c>
      <c r="I27" s="11">
        <v>0</v>
      </c>
      <c r="J27" s="11">
        <v>0</v>
      </c>
      <c r="K27" s="11">
        <f t="shared" si="4"/>
        <v>8688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9">
        <f>SUM(B30:B33)</f>
        <v>2.8553</v>
      </c>
      <c r="C29" s="59">
        <f aca="true" t="shared" si="8" ref="C29:J29">SUM(C30:C33)</f>
        <v>3.1949968699999998</v>
      </c>
      <c r="D29" s="59">
        <f t="shared" si="8"/>
        <v>3.5975</v>
      </c>
      <c r="E29" s="59">
        <f t="shared" si="8"/>
        <v>3.05921955</v>
      </c>
      <c r="F29" s="59">
        <f t="shared" si="8"/>
        <v>3.0275</v>
      </c>
      <c r="G29" s="59">
        <f t="shared" si="8"/>
        <v>2.5547000000000004</v>
      </c>
      <c r="H29" s="59">
        <f t="shared" si="8"/>
        <v>2.9293</v>
      </c>
      <c r="I29" s="59">
        <f t="shared" si="8"/>
        <v>5.1998</v>
      </c>
      <c r="J29" s="59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5.1998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6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103</v>
      </c>
      <c r="B32" s="74">
        <v>-0.0048</v>
      </c>
      <c r="C32" s="74">
        <v>-0.0049</v>
      </c>
      <c r="D32" s="74">
        <v>-0.005</v>
      </c>
      <c r="E32" s="74">
        <v>-0.00458045</v>
      </c>
      <c r="F32" s="74">
        <v>-0.0047</v>
      </c>
      <c r="G32" s="74">
        <v>-0.0039</v>
      </c>
      <c r="H32" s="74">
        <v>-0.0046</v>
      </c>
      <c r="I32" s="31">
        <v>0</v>
      </c>
      <c r="J32" s="31">
        <v>0</v>
      </c>
      <c r="K32" s="61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7881.92</v>
      </c>
      <c r="I35" s="19">
        <v>0</v>
      </c>
      <c r="J35" s="19">
        <v>0</v>
      </c>
      <c r="K35" s="23">
        <f>SUM(B35:J35)</f>
        <v>7881.92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</row>
    <row r="41" spans="1:11" ht="17.25" customHeight="1">
      <c r="A41" s="12" t="s">
        <v>38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</row>
    <row r="42" spans="1:11" ht="17.25" customHeight="1">
      <c r="A42" s="12" t="s">
        <v>39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</row>
    <row r="43" spans="1:11" ht="17.25" customHeight="1">
      <c r="A43" s="62" t="s">
        <v>102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40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41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1710810.4</v>
      </c>
      <c r="C47" s="22">
        <f aca="true" t="shared" si="12" ref="C47:H47">+C48+C57</f>
        <v>2433605.1600000006</v>
      </c>
      <c r="D47" s="22">
        <f t="shared" si="12"/>
        <v>2860322.8299999996</v>
      </c>
      <c r="E47" s="22">
        <f t="shared" si="12"/>
        <v>1642773.3299999998</v>
      </c>
      <c r="F47" s="22">
        <f t="shared" si="12"/>
        <v>2189441.63</v>
      </c>
      <c r="G47" s="22">
        <f t="shared" si="12"/>
        <v>3090352.83</v>
      </c>
      <c r="H47" s="22">
        <f t="shared" si="12"/>
        <v>1636094.7299999997</v>
      </c>
      <c r="I47" s="22">
        <f>+I48+I57</f>
        <v>632524.23</v>
      </c>
      <c r="J47" s="22">
        <f>+J48+J57</f>
        <v>1018404.16</v>
      </c>
      <c r="K47" s="22">
        <f>SUM(B47:J47)</f>
        <v>17214329.3</v>
      </c>
    </row>
    <row r="48" spans="1:11" ht="17.25" customHeight="1">
      <c r="A48" s="16" t="s">
        <v>108</v>
      </c>
      <c r="B48" s="23">
        <f>SUM(B49:B56)</f>
        <v>1691414.0799999998</v>
      </c>
      <c r="C48" s="23">
        <f aca="true" t="shared" si="13" ref="C48:J48">SUM(C49:C56)</f>
        <v>2409392.2300000004</v>
      </c>
      <c r="D48" s="23">
        <f t="shared" si="13"/>
        <v>2834139.4699999997</v>
      </c>
      <c r="E48" s="23">
        <f t="shared" si="13"/>
        <v>1619796.2899999998</v>
      </c>
      <c r="F48" s="23">
        <f t="shared" si="13"/>
        <v>2165266.53</v>
      </c>
      <c r="G48" s="23">
        <f t="shared" si="13"/>
        <v>3059680.9</v>
      </c>
      <c r="H48" s="23">
        <f t="shared" si="13"/>
        <v>1615426.7899999998</v>
      </c>
      <c r="I48" s="23">
        <f t="shared" si="13"/>
        <v>632524.23</v>
      </c>
      <c r="J48" s="23">
        <f t="shared" si="13"/>
        <v>1004040.52</v>
      </c>
      <c r="K48" s="23">
        <f aca="true" t="shared" si="14" ref="K48:K57">SUM(B48:J48)</f>
        <v>17031681.04</v>
      </c>
    </row>
    <row r="49" spans="1:11" ht="17.25" customHeight="1">
      <c r="A49" s="34" t="s">
        <v>43</v>
      </c>
      <c r="B49" s="23">
        <f aca="true" t="shared" si="15" ref="B49:H49">ROUND(B30*B7,2)</f>
        <v>1690158.93</v>
      </c>
      <c r="C49" s="23">
        <f t="shared" si="15"/>
        <v>2401965.79</v>
      </c>
      <c r="D49" s="23">
        <f t="shared" si="15"/>
        <v>2831683.88</v>
      </c>
      <c r="E49" s="23">
        <f t="shared" si="15"/>
        <v>1618770.99</v>
      </c>
      <c r="F49" s="23">
        <f t="shared" si="15"/>
        <v>2163338.25</v>
      </c>
      <c r="G49" s="23">
        <f t="shared" si="15"/>
        <v>3056910.38</v>
      </c>
      <c r="H49" s="23">
        <f t="shared" si="15"/>
        <v>1606348.39</v>
      </c>
      <c r="I49" s="23">
        <f>ROUND(I30*I7,2)</f>
        <v>631458.51</v>
      </c>
      <c r="J49" s="23">
        <f>ROUND(J30*J7,2)</f>
        <v>1001823.48</v>
      </c>
      <c r="K49" s="23">
        <f t="shared" si="14"/>
        <v>17002458.599999998</v>
      </c>
    </row>
    <row r="50" spans="1:11" ht="17.25" customHeight="1">
      <c r="A50" s="34" t="s">
        <v>44</v>
      </c>
      <c r="B50" s="19">
        <v>0</v>
      </c>
      <c r="C50" s="23">
        <f>ROUND(C31*C7,2)</f>
        <v>5339.02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5339.02</v>
      </c>
    </row>
    <row r="51" spans="1:11" ht="17.25" customHeight="1">
      <c r="A51" s="66" t="s">
        <v>104</v>
      </c>
      <c r="B51" s="67">
        <f aca="true" t="shared" si="16" ref="B51:H51">ROUND(B32*B7,2)</f>
        <v>-2836.53</v>
      </c>
      <c r="C51" s="67">
        <f t="shared" si="16"/>
        <v>-3686.3</v>
      </c>
      <c r="D51" s="67">
        <f t="shared" si="16"/>
        <v>-3930.17</v>
      </c>
      <c r="E51" s="67">
        <f t="shared" si="16"/>
        <v>-2420.1</v>
      </c>
      <c r="F51" s="67">
        <f t="shared" si="16"/>
        <v>-3353.24</v>
      </c>
      <c r="G51" s="67">
        <f t="shared" si="16"/>
        <v>-4659.56</v>
      </c>
      <c r="H51" s="67">
        <f t="shared" si="16"/>
        <v>-2518.56</v>
      </c>
      <c r="I51" s="19">
        <v>0</v>
      </c>
      <c r="J51" s="19">
        <v>0</v>
      </c>
      <c r="K51" s="67">
        <f>SUM(B51:J51)</f>
        <v>-23404.460000000003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7881.92</v>
      </c>
      <c r="I53" s="31">
        <f>+I35</f>
        <v>0</v>
      </c>
      <c r="J53" s="31">
        <f>+J35</f>
        <v>0</v>
      </c>
      <c r="K53" s="23">
        <f t="shared" si="14"/>
        <v>7881.92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19396.32</v>
      </c>
      <c r="C57" s="36">
        <v>24212.93</v>
      </c>
      <c r="D57" s="36">
        <v>26183.36</v>
      </c>
      <c r="E57" s="36">
        <v>22977.04</v>
      </c>
      <c r="F57" s="36">
        <v>24175.1</v>
      </c>
      <c r="G57" s="36">
        <v>30671.93</v>
      </c>
      <c r="H57" s="36">
        <v>20667.94</v>
      </c>
      <c r="I57" s="19">
        <v>0</v>
      </c>
      <c r="J57" s="36">
        <v>14363.64</v>
      </c>
      <c r="K57" s="36">
        <f t="shared" si="14"/>
        <v>182648.26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+B62+B69+B102+B103</f>
        <v>-15456.819999999978</v>
      </c>
      <c r="C61" s="35">
        <f t="shared" si="17"/>
        <v>34266.29000000001</v>
      </c>
      <c r="D61" s="35">
        <f t="shared" si="17"/>
        <v>78507.21999999997</v>
      </c>
      <c r="E61" s="35">
        <f t="shared" si="17"/>
        <v>-76656.73999999999</v>
      </c>
      <c r="F61" s="35">
        <f t="shared" si="17"/>
        <v>-9659.390000000014</v>
      </c>
      <c r="G61" s="35">
        <f t="shared" si="17"/>
        <v>34279.340000000026</v>
      </c>
      <c r="H61" s="35">
        <f t="shared" si="17"/>
        <v>-15546.050000000017</v>
      </c>
      <c r="I61" s="35">
        <f t="shared" si="17"/>
        <v>-68830.12000000001</v>
      </c>
      <c r="J61" s="35">
        <f t="shared" si="17"/>
        <v>-22892.03</v>
      </c>
      <c r="K61" s="35">
        <f>SUM(B61:J61)</f>
        <v>-61988.3</v>
      </c>
    </row>
    <row r="62" spans="1:11" ht="18.75" customHeight="1">
      <c r="A62" s="16" t="s">
        <v>74</v>
      </c>
      <c r="B62" s="35">
        <f aca="true" t="shared" si="18" ref="B62:J62">B63+B64+B65+B66+B67+B68</f>
        <v>-169386.69999999998</v>
      </c>
      <c r="C62" s="35">
        <f t="shared" si="18"/>
        <v>-184424.25</v>
      </c>
      <c r="D62" s="35">
        <f t="shared" si="18"/>
        <v>-181598</v>
      </c>
      <c r="E62" s="35">
        <f t="shared" si="18"/>
        <v>-221256.37</v>
      </c>
      <c r="F62" s="35">
        <f t="shared" si="18"/>
        <v>-208497.89</v>
      </c>
      <c r="G62" s="35">
        <f t="shared" si="18"/>
        <v>-241569.16999999998</v>
      </c>
      <c r="H62" s="35">
        <f t="shared" si="18"/>
        <v>-162195.4</v>
      </c>
      <c r="I62" s="35">
        <f t="shared" si="18"/>
        <v>-29803.4</v>
      </c>
      <c r="J62" s="35">
        <f t="shared" si="18"/>
        <v>-59546</v>
      </c>
      <c r="K62" s="35">
        <f aca="true" t="shared" si="19" ref="K62:K91">SUM(B62:J62)</f>
        <v>-1458277.1799999997</v>
      </c>
    </row>
    <row r="63" spans="1:11" ht="18.75" customHeight="1">
      <c r="A63" s="12" t="s">
        <v>75</v>
      </c>
      <c r="B63" s="35">
        <f>-ROUND(B9*$D$3,2)</f>
        <v>-131396.4</v>
      </c>
      <c r="C63" s="35">
        <f aca="true" t="shared" si="20" ref="C63:J63">-ROUND(C9*$D$3,2)</f>
        <v>-182001</v>
      </c>
      <c r="D63" s="35">
        <f t="shared" si="20"/>
        <v>-162773</v>
      </c>
      <c r="E63" s="35">
        <f t="shared" si="20"/>
        <v>-119646.8</v>
      </c>
      <c r="F63" s="35">
        <f t="shared" si="20"/>
        <v>-136245.2</v>
      </c>
      <c r="G63" s="35">
        <f t="shared" si="20"/>
        <v>-183034.6</v>
      </c>
      <c r="H63" s="35">
        <f t="shared" si="20"/>
        <v>-162195.4</v>
      </c>
      <c r="I63" s="35">
        <f t="shared" si="20"/>
        <v>-29803.4</v>
      </c>
      <c r="J63" s="35">
        <f t="shared" si="20"/>
        <v>-59546</v>
      </c>
      <c r="K63" s="35">
        <f t="shared" si="19"/>
        <v>-1166641.8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-893</v>
      </c>
      <c r="C65" s="35">
        <v>-133</v>
      </c>
      <c r="D65" s="35">
        <v>-307.8</v>
      </c>
      <c r="E65" s="35">
        <v>-577.6</v>
      </c>
      <c r="F65" s="35">
        <v>-459.8</v>
      </c>
      <c r="G65" s="35">
        <v>-334.4</v>
      </c>
      <c r="H65" s="19">
        <v>0</v>
      </c>
      <c r="I65" s="19">
        <v>0</v>
      </c>
      <c r="J65" s="19">
        <v>0</v>
      </c>
      <c r="K65" s="35">
        <f t="shared" si="19"/>
        <v>-2705.6000000000004</v>
      </c>
    </row>
    <row r="66" spans="1:11" ht="18.75" customHeight="1">
      <c r="A66" s="12" t="s">
        <v>105</v>
      </c>
      <c r="B66" s="35">
        <v>-2956.4</v>
      </c>
      <c r="C66" s="35">
        <v>-638.4</v>
      </c>
      <c r="D66" s="35">
        <v>-1109.6</v>
      </c>
      <c r="E66" s="35">
        <v>-2185</v>
      </c>
      <c r="F66" s="35">
        <v>-1170.4</v>
      </c>
      <c r="G66" s="35">
        <v>-1170.4</v>
      </c>
      <c r="H66" s="19">
        <v>0</v>
      </c>
      <c r="I66" s="19">
        <v>0</v>
      </c>
      <c r="J66" s="19">
        <v>0</v>
      </c>
      <c r="K66" s="35">
        <f t="shared" si="19"/>
        <v>-9230.199999999999</v>
      </c>
    </row>
    <row r="67" spans="1:11" ht="18.75" customHeight="1">
      <c r="A67" s="12" t="s">
        <v>52</v>
      </c>
      <c r="B67" s="35">
        <v>-34140.9</v>
      </c>
      <c r="C67" s="35">
        <v>-1651.85</v>
      </c>
      <c r="D67" s="35">
        <v>-17407.6</v>
      </c>
      <c r="E67" s="35">
        <v>-98846.97</v>
      </c>
      <c r="F67" s="35">
        <v>-70622.49</v>
      </c>
      <c r="G67" s="35">
        <v>-57029.77</v>
      </c>
      <c r="H67" s="19">
        <v>0</v>
      </c>
      <c r="I67" s="19">
        <v>0</v>
      </c>
      <c r="J67" s="19">
        <v>0</v>
      </c>
      <c r="K67" s="35">
        <f t="shared" si="19"/>
        <v>-279699.58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79</v>
      </c>
      <c r="B69" s="67">
        <f aca="true" t="shared" si="21" ref="B69:I69">SUM(B70:B100)</f>
        <v>-24082.510000000002</v>
      </c>
      <c r="C69" s="67">
        <f t="shared" si="21"/>
        <v>-34739.78</v>
      </c>
      <c r="D69" s="67">
        <f t="shared" si="21"/>
        <v>-38210.51</v>
      </c>
      <c r="E69" s="67">
        <f t="shared" si="21"/>
        <v>-22931.96</v>
      </c>
      <c r="F69" s="67">
        <f t="shared" si="21"/>
        <v>-32019.89</v>
      </c>
      <c r="G69" s="67">
        <f t="shared" si="21"/>
        <v>-47176.12</v>
      </c>
      <c r="H69" s="67">
        <f t="shared" si="21"/>
        <v>-23460.51</v>
      </c>
      <c r="I69" s="67">
        <f t="shared" si="21"/>
        <v>-69613.23</v>
      </c>
      <c r="J69" s="67">
        <f>SUM(J70:J100)</f>
        <v>-14102.170000000002</v>
      </c>
      <c r="K69" s="67">
        <f t="shared" si="19"/>
        <v>-306336.68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-73.48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7">
        <f t="shared" si="19"/>
        <v>-86.28000000000002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7">
        <v>-2351.33</v>
      </c>
      <c r="J72" s="19">
        <v>0</v>
      </c>
      <c r="K72" s="67">
        <f t="shared" si="19"/>
        <v>-3847.99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-60000</v>
      </c>
    </row>
    <row r="74" spans="1:11" ht="18.75" customHeight="1">
      <c r="A74" s="34" t="s">
        <v>58</v>
      </c>
      <c r="B74" s="35">
        <v>-14510.95</v>
      </c>
      <c r="C74" s="35">
        <v>-21065.24</v>
      </c>
      <c r="D74" s="35">
        <v>-19913.81</v>
      </c>
      <c r="E74" s="35">
        <v>-13964.76</v>
      </c>
      <c r="F74" s="35">
        <v>-19190.48</v>
      </c>
      <c r="G74" s="35">
        <v>-29243.33</v>
      </c>
      <c r="H74" s="35">
        <v>-14319.05</v>
      </c>
      <c r="I74" s="35">
        <v>-5033.81</v>
      </c>
      <c r="J74" s="35">
        <v>-10377.62</v>
      </c>
      <c r="K74" s="67">
        <f t="shared" si="19"/>
        <v>-147619.05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19">
        <v>0</v>
      </c>
      <c r="C84" s="19">
        <v>0</v>
      </c>
      <c r="D84" s="19">
        <v>-1000</v>
      </c>
      <c r="E84" s="19">
        <v>0</v>
      </c>
      <c r="F84" s="19">
        <v>0</v>
      </c>
      <c r="G84" s="19">
        <v>-500</v>
      </c>
      <c r="H84" s="19">
        <v>0</v>
      </c>
      <c r="I84" s="67">
        <v>0</v>
      </c>
      <c r="J84" s="19">
        <v>0</v>
      </c>
      <c r="K84" s="67">
        <f t="shared" si="19"/>
        <v>-1500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64" t="s">
        <v>134</v>
      </c>
      <c r="B100" s="19">
        <v>-9571.56</v>
      </c>
      <c r="C100" s="19">
        <v>-13601.06</v>
      </c>
      <c r="D100" s="19">
        <v>-16186.97</v>
      </c>
      <c r="E100" s="19">
        <v>-8967.2</v>
      </c>
      <c r="F100" s="19">
        <v>-12436.08</v>
      </c>
      <c r="G100" s="19">
        <v>-17426.39</v>
      </c>
      <c r="H100" s="19">
        <v>-9141.46</v>
      </c>
      <c r="I100" s="19">
        <v>-2228.09</v>
      </c>
      <c r="J100" s="19">
        <v>-3724.55</v>
      </c>
      <c r="K100" s="31">
        <f>ROUND(SUM(B100:J100),2)</f>
        <v>-93283.36</v>
      </c>
      <c r="L100" s="55"/>
    </row>
    <row r="101" spans="1:12" ht="18.75" customHeight="1">
      <c r="A101" s="12"/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5"/>
    </row>
    <row r="102" spans="1:12" ht="18.75" customHeight="1">
      <c r="A102" s="16" t="s">
        <v>135</v>
      </c>
      <c r="B102" s="19">
        <f>178012.39</f>
        <v>178012.39</v>
      </c>
      <c r="C102" s="19">
        <f>253430.32</f>
        <v>253430.32</v>
      </c>
      <c r="D102" s="19">
        <f>298315.73</f>
        <v>298315.73</v>
      </c>
      <c r="E102" s="19">
        <f>167531.59</f>
        <v>167531.59</v>
      </c>
      <c r="F102" s="19">
        <f>230858.39</f>
        <v>230858.39</v>
      </c>
      <c r="G102" s="19">
        <f>323024.63</f>
        <v>323024.63</v>
      </c>
      <c r="H102" s="19">
        <f>170109.86</f>
        <v>170109.86</v>
      </c>
      <c r="I102" s="19">
        <f>30586.51</f>
        <v>30586.51</v>
      </c>
      <c r="J102" s="19">
        <f>50756.14</f>
        <v>50756.14</v>
      </c>
      <c r="K102" s="67">
        <f>SUM(B102:J102)</f>
        <v>1702625.5599999996</v>
      </c>
      <c r="L102" s="55"/>
    </row>
    <row r="103" spans="1:12" ht="18.75" customHeight="1">
      <c r="A103" s="16" t="s">
        <v>101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56"/>
    </row>
    <row r="104" spans="1:12" ht="18.75" customHeight="1">
      <c r="A104" s="16"/>
      <c r="B104" s="20">
        <v>0</v>
      </c>
      <c r="C104" s="20">
        <v>0</v>
      </c>
      <c r="D104" s="20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31">
        <f>SUM(B104:J104)</f>
        <v>0</v>
      </c>
      <c r="L104" s="54"/>
    </row>
    <row r="105" spans="1:12" ht="18.75" customHeight="1">
      <c r="A105" s="16" t="s">
        <v>83</v>
      </c>
      <c r="B105" s="24">
        <f aca="true" t="shared" si="22" ref="B105:H105">+B106+B107</f>
        <v>1695353.5799999998</v>
      </c>
      <c r="C105" s="24">
        <f t="shared" si="22"/>
        <v>2467871.4500000007</v>
      </c>
      <c r="D105" s="24">
        <f t="shared" si="22"/>
        <v>2938830.05</v>
      </c>
      <c r="E105" s="24">
        <f t="shared" si="22"/>
        <v>1566116.59</v>
      </c>
      <c r="F105" s="24">
        <f t="shared" si="22"/>
        <v>2179782.2399999998</v>
      </c>
      <c r="G105" s="24">
        <f t="shared" si="22"/>
        <v>3124632.17</v>
      </c>
      <c r="H105" s="24">
        <f t="shared" si="22"/>
        <v>1620548.6799999997</v>
      </c>
      <c r="I105" s="24">
        <f>+I106+I107</f>
        <v>563694.11</v>
      </c>
      <c r="J105" s="24">
        <f>+J106+J107</f>
        <v>995512.13</v>
      </c>
      <c r="K105" s="48">
        <f>SUM(B105:J105)</f>
        <v>17152341</v>
      </c>
      <c r="L105" s="54"/>
    </row>
    <row r="106" spans="1:12" ht="18" customHeight="1">
      <c r="A106" s="16" t="s">
        <v>82</v>
      </c>
      <c r="B106" s="24">
        <f aca="true" t="shared" si="23" ref="B106:J106">+B48+B62+B69+B102</f>
        <v>1675957.2599999998</v>
      </c>
      <c r="C106" s="24">
        <f t="shared" si="23"/>
        <v>2443658.5200000005</v>
      </c>
      <c r="D106" s="24">
        <f t="shared" si="23"/>
        <v>2912646.69</v>
      </c>
      <c r="E106" s="24">
        <f t="shared" si="23"/>
        <v>1543139.55</v>
      </c>
      <c r="F106" s="24">
        <f t="shared" si="23"/>
        <v>2155607.1399999997</v>
      </c>
      <c r="G106" s="24">
        <f t="shared" si="23"/>
        <v>3093960.2399999998</v>
      </c>
      <c r="H106" s="24">
        <f t="shared" si="23"/>
        <v>1599880.7399999998</v>
      </c>
      <c r="I106" s="24">
        <f t="shared" si="23"/>
        <v>563694.11</v>
      </c>
      <c r="J106" s="24">
        <f t="shared" si="23"/>
        <v>981148.49</v>
      </c>
      <c r="K106" s="48">
        <f>SUM(B106:J106)</f>
        <v>16969692.74</v>
      </c>
      <c r="L106" s="54"/>
    </row>
    <row r="107" spans="1:11" ht="18.75" customHeight="1">
      <c r="A107" s="16" t="s">
        <v>99</v>
      </c>
      <c r="B107" s="24">
        <f aca="true" t="shared" si="24" ref="B107:J107">IF(+B57+B103+B108&lt;0,0,(B57+B103+B108))</f>
        <v>19396.32</v>
      </c>
      <c r="C107" s="24">
        <f t="shared" si="24"/>
        <v>24212.93</v>
      </c>
      <c r="D107" s="24">
        <f t="shared" si="24"/>
        <v>26183.36</v>
      </c>
      <c r="E107" s="24">
        <f t="shared" si="24"/>
        <v>22977.04</v>
      </c>
      <c r="F107" s="24">
        <f t="shared" si="24"/>
        <v>24175.1</v>
      </c>
      <c r="G107" s="24">
        <f t="shared" si="24"/>
        <v>30671.93</v>
      </c>
      <c r="H107" s="24">
        <f t="shared" si="24"/>
        <v>20667.94</v>
      </c>
      <c r="I107" s="19">
        <f t="shared" si="24"/>
        <v>0</v>
      </c>
      <c r="J107" s="24">
        <f t="shared" si="24"/>
        <v>14363.64</v>
      </c>
      <c r="K107" s="48">
        <f>SUM(B107:J107)</f>
        <v>182648.26</v>
      </c>
    </row>
    <row r="108" spans="1:13" ht="18.75" customHeight="1">
      <c r="A108" s="16" t="s">
        <v>84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f>SUM(B108:J108)</f>
        <v>0</v>
      </c>
      <c r="M108" s="57"/>
    </row>
    <row r="109" spans="1:11" ht="18.75" customHeight="1">
      <c r="A109" s="16" t="s">
        <v>100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48"/>
    </row>
    <row r="110" spans="1:11" ht="18.75" customHeight="1">
      <c r="A110" s="2"/>
      <c r="B110" s="20">
        <v>0</v>
      </c>
      <c r="C110" s="20">
        <v>0</v>
      </c>
      <c r="D110" s="20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/>
    </row>
    <row r="111" spans="1:11" ht="18.75" customHeight="1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</row>
    <row r="112" spans="1:11" ht="18.75" customHeight="1">
      <c r="A112" s="8"/>
      <c r="B112" s="45">
        <v>0</v>
      </c>
      <c r="C112" s="45">
        <v>0</v>
      </c>
      <c r="D112" s="45">
        <v>0</v>
      </c>
      <c r="E112" s="45">
        <v>0</v>
      </c>
      <c r="F112" s="45">
        <v>0</v>
      </c>
      <c r="G112" s="45">
        <v>0</v>
      </c>
      <c r="H112" s="45">
        <v>0</v>
      </c>
      <c r="I112" s="45">
        <v>0</v>
      </c>
      <c r="J112" s="45">
        <v>0</v>
      </c>
      <c r="K112" s="45"/>
    </row>
    <row r="113" spans="1:12" ht="18.75" customHeight="1">
      <c r="A113" s="25" t="s">
        <v>69</v>
      </c>
      <c r="B113" s="18">
        <v>0</v>
      </c>
      <c r="C113" s="18">
        <v>0</v>
      </c>
      <c r="D113" s="18">
        <v>0</v>
      </c>
      <c r="E113" s="18">
        <v>0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41">
        <f>SUM(K114:K132)</f>
        <v>17152340.999999996</v>
      </c>
      <c r="L113" s="54"/>
    </row>
    <row r="114" spans="1:11" ht="18.75" customHeight="1">
      <c r="A114" s="26" t="s">
        <v>70</v>
      </c>
      <c r="B114" s="27">
        <v>204723.44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>SUM(B114:J114)</f>
        <v>204723.44</v>
      </c>
    </row>
    <row r="115" spans="1:11" ht="18.75" customHeight="1">
      <c r="A115" s="26" t="s">
        <v>71</v>
      </c>
      <c r="B115" s="27">
        <v>1490630.14</v>
      </c>
      <c r="C115" s="40">
        <v>0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aca="true" t="shared" si="25" ref="K115:K132">SUM(B115:J115)</f>
        <v>1490630.14</v>
      </c>
    </row>
    <row r="116" spans="1:11" ht="18.75" customHeight="1">
      <c r="A116" s="26" t="s">
        <v>72</v>
      </c>
      <c r="B116" s="40">
        <v>0</v>
      </c>
      <c r="C116" s="27">
        <f>+C105</f>
        <v>2467871.4500000007</v>
      </c>
      <c r="D116" s="40">
        <v>0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2467871.4500000007</v>
      </c>
    </row>
    <row r="117" spans="1:11" ht="18.75" customHeight="1">
      <c r="A117" s="26" t="s">
        <v>73</v>
      </c>
      <c r="B117" s="40">
        <v>0</v>
      </c>
      <c r="C117" s="40">
        <v>0</v>
      </c>
      <c r="D117" s="27">
        <f>+D105</f>
        <v>2938830.05</v>
      </c>
      <c r="E117" s="40">
        <v>0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2938830.05</v>
      </c>
    </row>
    <row r="118" spans="1:11" ht="18.75" customHeight="1">
      <c r="A118" s="26" t="s">
        <v>118</v>
      </c>
      <c r="B118" s="40">
        <v>0</v>
      </c>
      <c r="C118" s="40">
        <v>0</v>
      </c>
      <c r="D118" s="40">
        <v>0</v>
      </c>
      <c r="E118" s="27">
        <v>1409504.93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1409504.93</v>
      </c>
    </row>
    <row r="119" spans="1:11" ht="18.75" customHeight="1">
      <c r="A119" s="26" t="s">
        <v>119</v>
      </c>
      <c r="B119" s="40">
        <v>0</v>
      </c>
      <c r="C119" s="40">
        <v>0</v>
      </c>
      <c r="D119" s="40">
        <v>0</v>
      </c>
      <c r="E119" s="27">
        <v>156611.65</v>
      </c>
      <c r="F119" s="40">
        <v>0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156611.65</v>
      </c>
    </row>
    <row r="120" spans="1:11" ht="18.75" customHeight="1">
      <c r="A120" s="68" t="s">
        <v>120</v>
      </c>
      <c r="B120" s="40">
        <v>0</v>
      </c>
      <c r="C120" s="40">
        <v>0</v>
      </c>
      <c r="D120" s="40">
        <v>0</v>
      </c>
      <c r="E120" s="40">
        <v>0</v>
      </c>
      <c r="F120" s="27">
        <v>421374.87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421374.87</v>
      </c>
    </row>
    <row r="121" spans="1:11" ht="18.75" customHeight="1">
      <c r="A121" s="68" t="s">
        <v>121</v>
      </c>
      <c r="B121" s="40">
        <v>0</v>
      </c>
      <c r="C121" s="40">
        <v>0</v>
      </c>
      <c r="D121" s="40">
        <v>0</v>
      </c>
      <c r="E121" s="40">
        <v>0</v>
      </c>
      <c r="F121" s="27">
        <v>781913.28</v>
      </c>
      <c r="G121" s="40">
        <v>0</v>
      </c>
      <c r="H121" s="40">
        <v>0</v>
      </c>
      <c r="I121" s="40">
        <v>0</v>
      </c>
      <c r="J121" s="40">
        <v>0</v>
      </c>
      <c r="K121" s="41">
        <f t="shared" si="25"/>
        <v>781913.28</v>
      </c>
    </row>
    <row r="122" spans="1:11" ht="18.75" customHeight="1">
      <c r="A122" s="68" t="s">
        <v>122</v>
      </c>
      <c r="B122" s="40">
        <v>0</v>
      </c>
      <c r="C122" s="40">
        <v>0</v>
      </c>
      <c r="D122" s="40">
        <v>0</v>
      </c>
      <c r="E122" s="40">
        <v>0</v>
      </c>
      <c r="F122" s="27">
        <v>107353.29</v>
      </c>
      <c r="G122" s="40">
        <v>0</v>
      </c>
      <c r="H122" s="40">
        <v>0</v>
      </c>
      <c r="I122" s="40">
        <v>0</v>
      </c>
      <c r="J122" s="40">
        <v>0</v>
      </c>
      <c r="K122" s="41">
        <f t="shared" si="25"/>
        <v>107353.29</v>
      </c>
    </row>
    <row r="123" spans="1:11" ht="18.75" customHeight="1">
      <c r="A123" s="68" t="s">
        <v>123</v>
      </c>
      <c r="B123" s="70">
        <v>0</v>
      </c>
      <c r="C123" s="70">
        <v>0</v>
      </c>
      <c r="D123" s="70">
        <v>0</v>
      </c>
      <c r="E123" s="70">
        <v>0</v>
      </c>
      <c r="F123" s="71">
        <v>869140.8</v>
      </c>
      <c r="G123" s="70">
        <v>0</v>
      </c>
      <c r="H123" s="70">
        <v>0</v>
      </c>
      <c r="I123" s="70">
        <v>0</v>
      </c>
      <c r="J123" s="70">
        <v>0</v>
      </c>
      <c r="K123" s="71">
        <f t="shared" si="25"/>
        <v>869140.8</v>
      </c>
    </row>
    <row r="124" spans="1:11" ht="18.75" customHeight="1">
      <c r="A124" s="68" t="s">
        <v>124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918122.77</v>
      </c>
      <c r="H124" s="40">
        <v>0</v>
      </c>
      <c r="I124" s="40">
        <v>0</v>
      </c>
      <c r="J124" s="40">
        <v>0</v>
      </c>
      <c r="K124" s="41">
        <f t="shared" si="25"/>
        <v>918122.77</v>
      </c>
    </row>
    <row r="125" spans="1:11" ht="18.75" customHeight="1">
      <c r="A125" s="68" t="s">
        <v>125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71716.83</v>
      </c>
      <c r="H125" s="40">
        <v>0</v>
      </c>
      <c r="I125" s="40">
        <v>0</v>
      </c>
      <c r="J125" s="40">
        <v>0</v>
      </c>
      <c r="K125" s="41">
        <f t="shared" si="25"/>
        <v>71716.83</v>
      </c>
    </row>
    <row r="126" spans="1:11" ht="18.75" customHeight="1">
      <c r="A126" s="68" t="s">
        <v>126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456799.67</v>
      </c>
      <c r="H126" s="40">
        <v>0</v>
      </c>
      <c r="I126" s="40">
        <v>0</v>
      </c>
      <c r="J126" s="40">
        <v>0</v>
      </c>
      <c r="K126" s="41">
        <f t="shared" si="25"/>
        <v>456799.67</v>
      </c>
    </row>
    <row r="127" spans="1:11" ht="18.75" customHeight="1">
      <c r="A127" s="68" t="s">
        <v>127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27">
        <v>455257.28</v>
      </c>
      <c r="H127" s="40">
        <v>0</v>
      </c>
      <c r="I127" s="40">
        <v>0</v>
      </c>
      <c r="J127" s="40">
        <v>0</v>
      </c>
      <c r="K127" s="41">
        <f t="shared" si="25"/>
        <v>455257.28</v>
      </c>
    </row>
    <row r="128" spans="1:11" ht="18.75" customHeight="1">
      <c r="A128" s="68" t="s">
        <v>128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27">
        <v>1222735.62</v>
      </c>
      <c r="H128" s="40">
        <v>0</v>
      </c>
      <c r="I128" s="40">
        <v>0</v>
      </c>
      <c r="J128" s="40">
        <v>0</v>
      </c>
      <c r="K128" s="41">
        <f t="shared" si="25"/>
        <v>1222735.62</v>
      </c>
    </row>
    <row r="129" spans="1:11" ht="18.75" customHeight="1">
      <c r="A129" s="68" t="s">
        <v>129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27">
        <v>583177.13</v>
      </c>
      <c r="I129" s="40">
        <v>0</v>
      </c>
      <c r="J129" s="40">
        <v>0</v>
      </c>
      <c r="K129" s="41">
        <f t="shared" si="25"/>
        <v>583177.13</v>
      </c>
    </row>
    <row r="130" spans="1:11" ht="18.75" customHeight="1">
      <c r="A130" s="68" t="s">
        <v>130</v>
      </c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27">
        <v>1037371.55</v>
      </c>
      <c r="I130" s="40">
        <v>0</v>
      </c>
      <c r="J130" s="40">
        <v>0</v>
      </c>
      <c r="K130" s="41">
        <f t="shared" si="25"/>
        <v>1037371.55</v>
      </c>
    </row>
    <row r="131" spans="1:11" ht="18.75" customHeight="1">
      <c r="A131" s="68" t="s">
        <v>131</v>
      </c>
      <c r="B131" s="40">
        <v>0</v>
      </c>
      <c r="C131" s="40">
        <v>0</v>
      </c>
      <c r="D131" s="40">
        <v>0</v>
      </c>
      <c r="E131" s="40">
        <v>0</v>
      </c>
      <c r="F131" s="40">
        <v>0</v>
      </c>
      <c r="G131" s="40">
        <v>0</v>
      </c>
      <c r="H131" s="40">
        <v>0</v>
      </c>
      <c r="I131" s="27">
        <v>563694.11</v>
      </c>
      <c r="J131" s="40">
        <v>0</v>
      </c>
      <c r="K131" s="41">
        <f t="shared" si="25"/>
        <v>563694.11</v>
      </c>
    </row>
    <row r="132" spans="1:11" ht="18.75" customHeight="1">
      <c r="A132" s="69" t="s">
        <v>132</v>
      </c>
      <c r="B132" s="42">
        <v>0</v>
      </c>
      <c r="C132" s="42">
        <v>0</v>
      </c>
      <c r="D132" s="42">
        <v>0</v>
      </c>
      <c r="E132" s="42">
        <v>0</v>
      </c>
      <c r="F132" s="42">
        <v>0</v>
      </c>
      <c r="G132" s="42">
        <v>0</v>
      </c>
      <c r="H132" s="42">
        <v>0</v>
      </c>
      <c r="I132" s="42">
        <v>0</v>
      </c>
      <c r="J132" s="43">
        <v>995512.14</v>
      </c>
      <c r="K132" s="44">
        <f t="shared" si="25"/>
        <v>995512.14</v>
      </c>
    </row>
    <row r="133" spans="1:11" ht="18.75" customHeight="1">
      <c r="A133" s="76" t="s">
        <v>136</v>
      </c>
      <c r="B133" s="50">
        <v>0</v>
      </c>
      <c r="C133" s="50">
        <v>0</v>
      </c>
      <c r="D133" s="50">
        <v>0</v>
      </c>
      <c r="E133" s="50">
        <v>0</v>
      </c>
      <c r="F133" s="50">
        <v>0</v>
      </c>
      <c r="G133" s="50">
        <v>0</v>
      </c>
      <c r="H133" s="50">
        <v>0</v>
      </c>
      <c r="I133" s="50">
        <v>0</v>
      </c>
      <c r="J133" s="50">
        <f>J105-J132</f>
        <v>-0.010000000009313226</v>
      </c>
      <c r="K133" s="51"/>
    </row>
    <row r="134" ht="18.75" customHeight="1">
      <c r="A134" s="39" t="s">
        <v>137</v>
      </c>
    </row>
    <row r="135" ht="18.75" customHeight="1">
      <c r="A135" s="39" t="s">
        <v>138</v>
      </c>
    </row>
    <row r="136" ht="15.75">
      <c r="A136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2015-08-25T13:36:28Z</cp:lastPrinted>
  <dcterms:created xsi:type="dcterms:W3CDTF">2012-11-28T17:54:39Z</dcterms:created>
  <dcterms:modified xsi:type="dcterms:W3CDTF">2017-06-23T19:17:56Z</dcterms:modified>
  <cp:category/>
  <cp:version/>
  <cp:contentType/>
  <cp:contentStatus/>
</cp:coreProperties>
</file>