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<sst xmlns="http://schemas.openxmlformats.org/spreadsheetml/2006/main" count="105" uniqueCount="103">
  <si>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</si>
  <si>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</si>
  <si>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</si>
  <si>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</si>
  <si>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</si>
  <si>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</si>
  <si>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</si>
  <si>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</si>
  <si>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</si>
  <si>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</si>
  <si>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</si>
  <si>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</si>
  <si>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</si>
  <si>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</si>
  <si>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</si>
  <si>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</si>
  <si>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</si>
  <si>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</si>
  <si>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</si>
  <si>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</si>
  <si>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</si>
  <si>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</si>
  <si>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</si>
  <si>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</si>
  <si>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</si>
  <si>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</si>
  <si>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</si>
  <si>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</si>
  <si>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</si>
  <si>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</si>
  <si>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</si>
  <si>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</si>
  <si>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</si>
  <si>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</si>
  <si>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</si>
  <si>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</si>
  <si>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</si>
  <si>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</si>
  <si>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</si>
  <si>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</si>
  <si>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</si>
  <si>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</si>
  <si>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</si>
  <si>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</si>
  <si>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</si>
  <si>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</si>
  <si>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</si>
  <si>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</si>
  <si>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</si>
  <si>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</si>
  <si>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</si>
  <si>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</si>
  <si>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</si>
  <si>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</si>
  <si>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</si>
  <si>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</si>
  <si>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</si>
  <si>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</si>
  <si>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</si>
  <si>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</si>
  <si>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</si>
  <si>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</si>
  <si>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</si>
  <si>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</si>
  <si>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</si>
  <si>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</si>
  <si>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</si>
  <si>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</si>
  <si>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</si>
  <si>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</si>
  <si>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</si>
  <si>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</si>
  <si>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</si>
  <si>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</si>
  <si>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</si>
  <si>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</si>
  <si>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</si>
  <si>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</si>
  <si>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</si>
  <si>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</si>
  <si>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</si>
  <si>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</si>
  <si>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</si>
  <si>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</si>
  <si>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</si>
  <si>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</si>
  <si>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</si>
  <si>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</si>
  <si>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</si>
  <si>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</si>
  <si>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</si>
  <si>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</si>
  <si>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</si>
  <si>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</si>
  <si>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</si>
  <si>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</si>
  <si>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</si>
  <si>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</si>
  <si>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</si>
  <si>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</si>
  <si>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05/06/17 - VENCIMENTO 12/06/17</t>
  </si>
  <si>
    <t>5.2.6. Pagamento por estimativa (1)</t>
  </si>
  <si>
    <t>Nota: (1) O pagamento por estimativa será revisado assim que ocorrer o processamento de passageiros transportados no sistema de bilhetagem eletrônica.
            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</si>
</sst>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488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488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488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6.753906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19.25390625" style="1" customWidth="1"/>
    <col min="15" max="16384" width="9.00390625" style="1" customWidth="1"/>
  </cols>
  <sheetData>
    <row r="1" spans="1:14" ht="2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">
      <c r="A2" s="69" t="s">
        <v>100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0" t="s">
        <v>1</v>
      </c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</v>
      </c>
    </row>
    <row r="5" spans="1:14" ht="42" customHeight="1">
      <c r="A5" s="70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0"/>
    </row>
    <row r="6" spans="1:14" ht="20.25" customHeight="1">
      <c r="A6" s="70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0"/>
    </row>
    <row r="7" spans="1:25" ht="18.75" customHeight="1">
      <c r="A7" s="9" t="s">
        <v>3</v>
      </c>
      <c r="B7" s="10">
        <f>B8+B20+B24</f>
        <v>19929</v>
      </c>
      <c r="C7" s="10">
        <f>C8+C20+C24</f>
        <v>13940</v>
      </c>
      <c r="D7" s="10">
        <f>D8+D20+D24</f>
        <v>13421</v>
      </c>
      <c r="E7" s="10">
        <f>E8+E20+E24</f>
        <v>1619</v>
      </c>
      <c r="F7" s="10">
        <f aca="true" t="shared" si="0" ref="F7:M7">F8+F20+F24</f>
        <v>9999</v>
      </c>
      <c r="G7" s="10">
        <f t="shared" si="0"/>
        <v>15120</v>
      </c>
      <c r="H7" s="10">
        <f t="shared" si="0"/>
        <v>13270</v>
      </c>
      <c r="I7" s="10">
        <f t="shared" si="0"/>
        <v>18055</v>
      </c>
      <c r="J7" s="10">
        <f t="shared" si="0"/>
        <v>12645</v>
      </c>
      <c r="K7" s="10">
        <f t="shared" si="0"/>
        <v>16580</v>
      </c>
      <c r="L7" s="10">
        <f t="shared" si="0"/>
        <v>8589</v>
      </c>
      <c r="M7" s="10">
        <f t="shared" si="0"/>
        <v>5085</v>
      </c>
      <c r="N7" s="10">
        <f>+N8+N20+N24</f>
        <v>148252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12617</v>
      </c>
      <c r="C8" s="12">
        <f>+C9+C12+C16</f>
        <v>9343</v>
      </c>
      <c r="D8" s="12">
        <f>+D9+D12+D16</f>
        <v>9286</v>
      </c>
      <c r="E8" s="12">
        <f>+E9+E12+E16</f>
        <v>1101</v>
      </c>
      <c r="F8" s="12">
        <f aca="true" t="shared" si="1" ref="F8:M8">+F9+F12+F16</f>
        <v>8858</v>
      </c>
      <c r="G8" s="12">
        <f t="shared" si="1"/>
        <v>14380</v>
      </c>
      <c r="H8" s="12">
        <f t="shared" si="1"/>
        <v>12743</v>
      </c>
      <c r="I8" s="12">
        <f t="shared" si="1"/>
        <v>11621</v>
      </c>
      <c r="J8" s="12">
        <f t="shared" si="1"/>
        <v>8357</v>
      </c>
      <c r="K8" s="12">
        <f t="shared" si="1"/>
        <v>10165</v>
      </c>
      <c r="L8" s="12">
        <f t="shared" si="1"/>
        <v>5641</v>
      </c>
      <c r="M8" s="12">
        <f t="shared" si="1"/>
        <v>3394</v>
      </c>
      <c r="N8" s="12">
        <f>SUM(B8:M8)</f>
        <v>107506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61</v>
      </c>
      <c r="C9" s="14">
        <v>23</v>
      </c>
      <c r="D9" s="14">
        <v>24</v>
      </c>
      <c r="E9" s="14">
        <v>2</v>
      </c>
      <c r="F9" s="14">
        <v>55</v>
      </c>
      <c r="G9" s="14">
        <v>265</v>
      </c>
      <c r="H9" s="14">
        <v>111</v>
      </c>
      <c r="I9" s="14">
        <v>35</v>
      </c>
      <c r="J9" s="14">
        <v>19</v>
      </c>
      <c r="K9" s="14">
        <v>31</v>
      </c>
      <c r="L9" s="14">
        <v>49</v>
      </c>
      <c r="M9" s="14">
        <v>3</v>
      </c>
      <c r="N9" s="12">
        <f aca="true" t="shared" si="2" ref="N9:N19">SUM(B9:M9)</f>
        <v>678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61</v>
      </c>
      <c r="C10" s="14">
        <f>+C9-C11</f>
        <v>23</v>
      </c>
      <c r="D10" s="14">
        <f>+D9-D11</f>
        <v>24</v>
      </c>
      <c r="E10" s="14">
        <f>+E9-E11</f>
        <v>2</v>
      </c>
      <c r="F10" s="14">
        <f aca="true" t="shared" si="3" ref="F10:M10">+F9-F11</f>
        <v>55</v>
      </c>
      <c r="G10" s="14">
        <f t="shared" si="3"/>
        <v>265</v>
      </c>
      <c r="H10" s="14">
        <f t="shared" si="3"/>
        <v>111</v>
      </c>
      <c r="I10" s="14">
        <f t="shared" si="3"/>
        <v>35</v>
      </c>
      <c r="J10" s="14">
        <f t="shared" si="3"/>
        <v>19</v>
      </c>
      <c r="K10" s="14">
        <f t="shared" si="3"/>
        <v>31</v>
      </c>
      <c r="L10" s="14">
        <f t="shared" si="3"/>
        <v>49</v>
      </c>
      <c r="M10" s="14">
        <f t="shared" si="3"/>
        <v>3</v>
      </c>
      <c r="N10" s="12">
        <f t="shared" si="2"/>
        <v>678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12541</v>
      </c>
      <c r="C12" s="14">
        <f>C13+C14+C15</f>
        <v>9312</v>
      </c>
      <c r="D12" s="14">
        <f>D13+D14+D15</f>
        <v>9241</v>
      </c>
      <c r="E12" s="14">
        <f>E13+E14+E15</f>
        <v>1099</v>
      </c>
      <c r="F12" s="14">
        <f aca="true" t="shared" si="4" ref="F12:M12">F13+F14+F15</f>
        <v>8727</v>
      </c>
      <c r="G12" s="14">
        <f t="shared" si="4"/>
        <v>14054</v>
      </c>
      <c r="H12" s="14">
        <f t="shared" si="4"/>
        <v>12606</v>
      </c>
      <c r="I12" s="14">
        <f t="shared" si="4"/>
        <v>11557</v>
      </c>
      <c r="J12" s="14">
        <f t="shared" si="4"/>
        <v>8333</v>
      </c>
      <c r="K12" s="14">
        <f t="shared" si="4"/>
        <v>10123</v>
      </c>
      <c r="L12" s="14">
        <f t="shared" si="4"/>
        <v>5589</v>
      </c>
      <c r="M12" s="14">
        <f t="shared" si="4"/>
        <v>3389</v>
      </c>
      <c r="N12" s="12">
        <f t="shared" si="2"/>
        <v>106571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1856</v>
      </c>
      <c r="C13" s="14">
        <v>1656</v>
      </c>
      <c r="D13" s="14">
        <v>2290</v>
      </c>
      <c r="E13" s="14">
        <v>243</v>
      </c>
      <c r="F13" s="14">
        <v>2193</v>
      </c>
      <c r="G13" s="14">
        <v>3189</v>
      </c>
      <c r="H13" s="14">
        <v>2389</v>
      </c>
      <c r="I13" s="14">
        <v>1791</v>
      </c>
      <c r="J13" s="14">
        <v>1366</v>
      </c>
      <c r="K13" s="14">
        <v>1121</v>
      </c>
      <c r="L13" s="14">
        <v>601</v>
      </c>
      <c r="M13" s="14">
        <v>404</v>
      </c>
      <c r="N13" s="12">
        <f t="shared" si="2"/>
        <v>19099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10537</v>
      </c>
      <c r="C14" s="14">
        <v>7481</v>
      </c>
      <c r="D14" s="14">
        <v>6882</v>
      </c>
      <c r="E14" s="14">
        <v>839</v>
      </c>
      <c r="F14" s="14">
        <v>6430</v>
      </c>
      <c r="G14" s="14">
        <v>10597</v>
      </c>
      <c r="H14" s="14">
        <v>10046</v>
      </c>
      <c r="I14" s="14">
        <v>9679</v>
      </c>
      <c r="J14" s="14">
        <v>6864</v>
      </c>
      <c r="K14" s="14">
        <v>8920</v>
      </c>
      <c r="L14" s="14">
        <v>4940</v>
      </c>
      <c r="M14" s="14">
        <v>2956</v>
      </c>
      <c r="N14" s="12">
        <f t="shared" si="2"/>
        <v>86171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148</v>
      </c>
      <c r="C15" s="14">
        <v>175</v>
      </c>
      <c r="D15" s="14">
        <v>69</v>
      </c>
      <c r="E15" s="14">
        <v>17</v>
      </c>
      <c r="F15" s="14">
        <v>104</v>
      </c>
      <c r="G15" s="14">
        <v>268</v>
      </c>
      <c r="H15" s="14">
        <v>171</v>
      </c>
      <c r="I15" s="14">
        <v>87</v>
      </c>
      <c r="J15" s="14">
        <v>103</v>
      </c>
      <c r="K15" s="14">
        <v>82</v>
      </c>
      <c r="L15" s="14">
        <v>48</v>
      </c>
      <c r="M15" s="14">
        <v>29</v>
      </c>
      <c r="N15" s="12">
        <f t="shared" si="2"/>
        <v>1301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15</v>
      </c>
      <c r="C16" s="14">
        <f>C17+C18+C19</f>
        <v>8</v>
      </c>
      <c r="D16" s="14">
        <f>D17+D18+D19</f>
        <v>21</v>
      </c>
      <c r="E16" s="14">
        <f>E17+E18+E19</f>
        <v>0</v>
      </c>
      <c r="F16" s="14">
        <f aca="true" t="shared" si="5" ref="F16:M16">F17+F18+F19</f>
        <v>76</v>
      </c>
      <c r="G16" s="14">
        <f t="shared" si="5"/>
        <v>61</v>
      </c>
      <c r="H16" s="14">
        <f t="shared" si="5"/>
        <v>26</v>
      </c>
      <c r="I16" s="14">
        <f t="shared" si="5"/>
        <v>29</v>
      </c>
      <c r="J16" s="14">
        <f t="shared" si="5"/>
        <v>5</v>
      </c>
      <c r="K16" s="14">
        <f t="shared" si="5"/>
        <v>11</v>
      </c>
      <c r="L16" s="14">
        <f t="shared" si="5"/>
        <v>3</v>
      </c>
      <c r="M16" s="14">
        <f t="shared" si="5"/>
        <v>2</v>
      </c>
      <c r="N16" s="12">
        <f t="shared" si="2"/>
        <v>257</v>
      </c>
    </row>
    <row r="17" spans="1:25" ht="18.75" customHeight="1">
      <c r="A17" s="15" t="s">
        <v>16</v>
      </c>
      <c r="B17" s="14">
        <v>12</v>
      </c>
      <c r="C17" s="14">
        <v>8</v>
      </c>
      <c r="D17" s="14">
        <v>19</v>
      </c>
      <c r="E17" s="14">
        <v>0</v>
      </c>
      <c r="F17" s="14">
        <v>64</v>
      </c>
      <c r="G17" s="14">
        <v>52</v>
      </c>
      <c r="H17" s="14">
        <v>19</v>
      </c>
      <c r="I17" s="14">
        <v>25</v>
      </c>
      <c r="J17" s="14">
        <v>5</v>
      </c>
      <c r="K17" s="14">
        <v>8</v>
      </c>
      <c r="L17" s="14">
        <v>3</v>
      </c>
      <c r="M17" s="14">
        <v>2</v>
      </c>
      <c r="N17" s="12">
        <f t="shared" si="2"/>
        <v>217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3</v>
      </c>
      <c r="C18" s="14">
        <v>0</v>
      </c>
      <c r="D18" s="14">
        <v>2</v>
      </c>
      <c r="E18" s="14">
        <v>0</v>
      </c>
      <c r="F18" s="14">
        <v>12</v>
      </c>
      <c r="G18" s="14">
        <v>9</v>
      </c>
      <c r="H18" s="14">
        <v>7</v>
      </c>
      <c r="I18" s="14">
        <v>4</v>
      </c>
      <c r="J18" s="14">
        <v>0</v>
      </c>
      <c r="K18" s="14">
        <v>3</v>
      </c>
      <c r="L18" s="14">
        <v>0</v>
      </c>
      <c r="M18" s="14">
        <v>0</v>
      </c>
      <c r="N18" s="12">
        <f t="shared" si="2"/>
        <v>40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2">
        <f t="shared" si="2"/>
        <v>0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7209</v>
      </c>
      <c r="C20" s="18">
        <f>C21+C22+C23</f>
        <v>4513</v>
      </c>
      <c r="D20" s="18">
        <f>D21+D22+D23</f>
        <v>3936</v>
      </c>
      <c r="E20" s="18">
        <f>E21+E22+E23</f>
        <v>482</v>
      </c>
      <c r="F20" s="18">
        <f aca="true" t="shared" si="6" ref="F20:M20">F21+F22+F23</f>
        <v>516</v>
      </c>
      <c r="G20" s="18">
        <f t="shared" si="6"/>
        <v>264</v>
      </c>
      <c r="H20" s="18">
        <f t="shared" si="6"/>
        <v>243</v>
      </c>
      <c r="I20" s="18">
        <f t="shared" si="6"/>
        <v>6101</v>
      </c>
      <c r="J20" s="18">
        <f t="shared" si="6"/>
        <v>4258</v>
      </c>
      <c r="K20" s="18">
        <f t="shared" si="6"/>
        <v>6364</v>
      </c>
      <c r="L20" s="18">
        <f t="shared" si="6"/>
        <v>2881</v>
      </c>
      <c r="M20" s="18">
        <f t="shared" si="6"/>
        <v>1667</v>
      </c>
      <c r="N20" s="12">
        <f aca="true" t="shared" si="7" ref="N20:N26">SUM(B20:M20)</f>
        <v>38434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23</v>
      </c>
      <c r="C21" s="14">
        <v>-43</v>
      </c>
      <c r="D21" s="14">
        <v>-43</v>
      </c>
      <c r="E21" s="14">
        <v>2</v>
      </c>
      <c r="F21" s="14">
        <v>-467</v>
      </c>
      <c r="G21" s="14">
        <v>-1214</v>
      </c>
      <c r="H21" s="14">
        <v>-558</v>
      </c>
      <c r="I21" s="14">
        <v>62</v>
      </c>
      <c r="J21" s="14">
        <v>12</v>
      </c>
      <c r="K21" s="14">
        <v>324</v>
      </c>
      <c r="L21" s="14">
        <v>97</v>
      </c>
      <c r="M21" s="14">
        <v>-4</v>
      </c>
      <c r="N21" s="12">
        <f t="shared" si="7"/>
        <v>-1809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7120</v>
      </c>
      <c r="C22" s="14">
        <v>4502</v>
      </c>
      <c r="D22" s="14">
        <v>3945</v>
      </c>
      <c r="E22" s="14">
        <v>473</v>
      </c>
      <c r="F22" s="14">
        <v>976</v>
      </c>
      <c r="G22" s="14">
        <v>1470</v>
      </c>
      <c r="H22" s="14">
        <v>795</v>
      </c>
      <c r="I22" s="14">
        <v>6000</v>
      </c>
      <c r="J22" s="14">
        <v>4211</v>
      </c>
      <c r="K22" s="14">
        <v>5999</v>
      </c>
      <c r="L22" s="14">
        <v>2757</v>
      </c>
      <c r="M22" s="14">
        <v>1656</v>
      </c>
      <c r="N22" s="12">
        <f t="shared" si="7"/>
        <v>39904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66</v>
      </c>
      <c r="C23" s="14">
        <v>54</v>
      </c>
      <c r="D23" s="14">
        <v>34</v>
      </c>
      <c r="E23" s="14">
        <v>7</v>
      </c>
      <c r="F23" s="14">
        <v>7</v>
      </c>
      <c r="G23" s="14">
        <v>8</v>
      </c>
      <c r="H23" s="14">
        <v>6</v>
      </c>
      <c r="I23" s="14">
        <v>39</v>
      </c>
      <c r="J23" s="14">
        <v>35</v>
      </c>
      <c r="K23" s="14">
        <v>41</v>
      </c>
      <c r="L23" s="14">
        <v>27</v>
      </c>
      <c r="M23" s="14">
        <v>15</v>
      </c>
      <c r="N23" s="12">
        <f t="shared" si="7"/>
        <v>339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103</v>
      </c>
      <c r="C24" s="14">
        <f>C25+C26</f>
        <v>84</v>
      </c>
      <c r="D24" s="14">
        <f>D25+D26</f>
        <v>199</v>
      </c>
      <c r="E24" s="14">
        <f>E25+E26</f>
        <v>36</v>
      </c>
      <c r="F24" s="14">
        <f aca="true" t="shared" si="8" ref="F24:M24">F25+F26</f>
        <v>625</v>
      </c>
      <c r="G24" s="14">
        <f t="shared" si="8"/>
        <v>476</v>
      </c>
      <c r="H24" s="14">
        <f t="shared" si="8"/>
        <v>284</v>
      </c>
      <c r="I24" s="14">
        <f t="shared" si="8"/>
        <v>333</v>
      </c>
      <c r="J24" s="14">
        <f t="shared" si="8"/>
        <v>30</v>
      </c>
      <c r="K24" s="14">
        <f t="shared" si="8"/>
        <v>51</v>
      </c>
      <c r="L24" s="14">
        <f t="shared" si="8"/>
        <v>67</v>
      </c>
      <c r="M24" s="14">
        <f t="shared" si="8"/>
        <v>24</v>
      </c>
      <c r="N24" s="12">
        <f t="shared" si="7"/>
        <v>2312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33</v>
      </c>
      <c r="C25" s="14">
        <v>39</v>
      </c>
      <c r="D25" s="14">
        <v>78</v>
      </c>
      <c r="E25" s="14">
        <v>21</v>
      </c>
      <c r="F25" s="14">
        <v>234</v>
      </c>
      <c r="G25" s="14">
        <v>165</v>
      </c>
      <c r="H25" s="14">
        <v>129</v>
      </c>
      <c r="I25" s="14">
        <v>129</v>
      </c>
      <c r="J25" s="14">
        <v>9</v>
      </c>
      <c r="K25" s="14">
        <v>26</v>
      </c>
      <c r="L25" s="14">
        <v>21</v>
      </c>
      <c r="M25" s="14">
        <v>11</v>
      </c>
      <c r="N25" s="12">
        <f t="shared" si="7"/>
        <v>895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70</v>
      </c>
      <c r="C26" s="14">
        <v>45</v>
      </c>
      <c r="D26" s="14">
        <v>121</v>
      </c>
      <c r="E26" s="14">
        <v>15</v>
      </c>
      <c r="F26" s="14">
        <v>391</v>
      </c>
      <c r="G26" s="14">
        <v>311</v>
      </c>
      <c r="H26" s="14">
        <v>155</v>
      </c>
      <c r="I26" s="14">
        <v>204</v>
      </c>
      <c r="J26" s="14">
        <v>21</v>
      </c>
      <c r="K26" s="14">
        <v>25</v>
      </c>
      <c r="L26" s="14">
        <v>46</v>
      </c>
      <c r="M26" s="14">
        <v>13</v>
      </c>
      <c r="N26" s="12">
        <f t="shared" si="7"/>
        <v>1417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2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51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43573.555812340004</v>
      </c>
      <c r="C36" s="60">
        <f aca="true" t="shared" si="11" ref="C36:M36">C37+C38+C39+C40</f>
        <v>29638.67517</v>
      </c>
      <c r="D36" s="60">
        <f t="shared" si="11"/>
        <v>36301.21492105</v>
      </c>
      <c r="E36" s="60">
        <f t="shared" si="11"/>
        <v>4716.1519896</v>
      </c>
      <c r="F36" s="60">
        <f t="shared" si="11"/>
        <v>23285.70785795</v>
      </c>
      <c r="G36" s="60">
        <f t="shared" si="11"/>
        <v>27994.208</v>
      </c>
      <c r="H36" s="60">
        <f t="shared" si="11"/>
        <v>28918.702999999998</v>
      </c>
      <c r="I36" s="60">
        <f t="shared" si="11"/>
        <v>37102.277549</v>
      </c>
      <c r="J36" s="60">
        <f t="shared" si="11"/>
        <v>29375.331223499998</v>
      </c>
      <c r="K36" s="60">
        <f t="shared" si="11"/>
        <v>36767.81302079999</v>
      </c>
      <c r="L36" s="60">
        <f t="shared" si="11"/>
        <v>22284.418452269998</v>
      </c>
      <c r="M36" s="60">
        <f t="shared" si="11"/>
        <v>12907.6759776</v>
      </c>
      <c r="N36" s="60">
        <f>N37+N38+N39+N40</f>
        <v>332865.73297411</v>
      </c>
    </row>
    <row r="37" spans="1:14" ht="18.75" customHeight="1">
      <c r="A37" s="57" t="s">
        <v>54</v>
      </c>
      <c r="B37" s="54">
        <f aca="true" t="shared" si="12" ref="B37:M37">B29*B7</f>
        <v>40439.9268</v>
      </c>
      <c r="C37" s="54">
        <f t="shared" si="12"/>
        <v>27327.976</v>
      </c>
      <c r="D37" s="54">
        <f t="shared" si="12"/>
        <v>24356.4308</v>
      </c>
      <c r="E37" s="54">
        <f t="shared" si="12"/>
        <v>4080.0418999999997</v>
      </c>
      <c r="F37" s="54">
        <f t="shared" si="12"/>
        <v>21187.881</v>
      </c>
      <c r="G37" s="54">
        <f t="shared" si="12"/>
        <v>25409.16</v>
      </c>
      <c r="H37" s="54">
        <f t="shared" si="12"/>
        <v>26095.454999999998</v>
      </c>
      <c r="I37" s="54">
        <f t="shared" si="12"/>
        <v>34658.378</v>
      </c>
      <c r="J37" s="54">
        <f t="shared" si="12"/>
        <v>27337.2255</v>
      </c>
      <c r="K37" s="54">
        <f t="shared" si="12"/>
        <v>34269.202</v>
      </c>
      <c r="L37" s="54">
        <f t="shared" si="12"/>
        <v>21076.5471</v>
      </c>
      <c r="M37" s="54">
        <f t="shared" si="12"/>
        <v>12225.8655</v>
      </c>
      <c r="N37" s="56">
        <f>SUM(B37:M37)</f>
        <v>298464.0896</v>
      </c>
    </row>
    <row r="38" spans="1:14" ht="18.75" customHeight="1">
      <c r="A38" s="57" t="s">
        <v>55</v>
      </c>
      <c r="B38" s="54">
        <f aca="true" t="shared" si="13" ref="B38:M38">B30*B7</f>
        <v>-123.45098766</v>
      </c>
      <c r="C38" s="54">
        <f t="shared" si="13"/>
        <v>-81.82083</v>
      </c>
      <c r="D38" s="54">
        <f t="shared" si="13"/>
        <v>-74.48587895</v>
      </c>
      <c r="E38" s="54">
        <f t="shared" si="13"/>
        <v>-10.169910400000001</v>
      </c>
      <c r="F38" s="54">
        <f t="shared" si="13"/>
        <v>-63.57314205</v>
      </c>
      <c r="G38" s="54">
        <f t="shared" si="13"/>
        <v>-77.11200000000001</v>
      </c>
      <c r="H38" s="54">
        <f t="shared" si="13"/>
        <v>-74.312</v>
      </c>
      <c r="I38" s="54">
        <f t="shared" si="13"/>
        <v>-102.700451</v>
      </c>
      <c r="J38" s="54">
        <f t="shared" si="13"/>
        <v>-80.4942765</v>
      </c>
      <c r="K38" s="54">
        <f t="shared" si="13"/>
        <v>-103.6289792</v>
      </c>
      <c r="L38" s="54">
        <f t="shared" si="13"/>
        <v>-63.288647729999994</v>
      </c>
      <c r="M38" s="54">
        <f t="shared" si="13"/>
        <v>-37.2295224</v>
      </c>
      <c r="N38" s="25">
        <f>SUM(B38:M38)</f>
        <v>-892.26662589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57</v>
      </c>
      <c r="B40" s="54">
        <v>0</v>
      </c>
      <c r="C40" s="54">
        <v>0</v>
      </c>
      <c r="D40" s="54">
        <v>9857.87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6">
        <f>SUM(B40:M40)</f>
        <v>9857.87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+B43+B46+B54+B55</f>
        <v>832268.2</v>
      </c>
      <c r="C42" s="25">
        <f aca="true" t="shared" si="15" ref="C42:M42">+C43+C46+C54+C55</f>
        <v>577912.6</v>
      </c>
      <c r="D42" s="25">
        <f t="shared" si="15"/>
        <v>550208.8</v>
      </c>
      <c r="E42" s="25">
        <f t="shared" si="15"/>
        <v>101692.4</v>
      </c>
      <c r="F42" s="25">
        <f t="shared" si="15"/>
        <v>568991</v>
      </c>
      <c r="G42" s="25">
        <f t="shared" si="15"/>
        <v>691693</v>
      </c>
      <c r="H42" s="25">
        <f t="shared" si="15"/>
        <v>725978.2</v>
      </c>
      <c r="I42" s="25">
        <f t="shared" si="15"/>
        <v>645967</v>
      </c>
      <c r="J42" s="25">
        <f t="shared" si="15"/>
        <v>493527.8</v>
      </c>
      <c r="K42" s="25">
        <f t="shared" si="15"/>
        <v>607582.2</v>
      </c>
      <c r="L42" s="25">
        <f t="shared" si="15"/>
        <v>287313.8</v>
      </c>
      <c r="M42" s="25">
        <f t="shared" si="15"/>
        <v>168888.6</v>
      </c>
      <c r="N42" s="25">
        <f>+N43+N46+N54+N55</f>
        <v>6252023.6</v>
      </c>
    </row>
    <row r="43" spans="1:14" ht="18.75" customHeight="1">
      <c r="A43" s="17" t="s">
        <v>59</v>
      </c>
      <c r="B43" s="26">
        <f>B44+B45</f>
        <v>-231.8</v>
      </c>
      <c r="C43" s="26">
        <f>C44+C45</f>
        <v>-87.4</v>
      </c>
      <c r="D43" s="26">
        <f>D44+D45</f>
        <v>-91.2</v>
      </c>
      <c r="E43" s="26">
        <f>E44+E45</f>
        <v>-7.6</v>
      </c>
      <c r="F43" s="26">
        <f aca="true" t="shared" si="16" ref="F43:M43">F44+F45</f>
        <v>-209</v>
      </c>
      <c r="G43" s="26">
        <f t="shared" si="16"/>
        <v>-1007</v>
      </c>
      <c r="H43" s="26">
        <f t="shared" si="16"/>
        <v>-421.8</v>
      </c>
      <c r="I43" s="26">
        <f t="shared" si="16"/>
        <v>-133</v>
      </c>
      <c r="J43" s="26">
        <f t="shared" si="16"/>
        <v>-72.2</v>
      </c>
      <c r="K43" s="26">
        <f t="shared" si="16"/>
        <v>-117.8</v>
      </c>
      <c r="L43" s="26">
        <f t="shared" si="16"/>
        <v>-186.2</v>
      </c>
      <c r="M43" s="26">
        <f t="shared" si="16"/>
        <v>-11.4</v>
      </c>
      <c r="N43" s="25">
        <f aca="true" t="shared" si="17" ref="N43:N55">SUM(B43:M43)</f>
        <v>-2576.4</v>
      </c>
    </row>
    <row r="44" spans="1:25" ht="18.75" customHeight="1">
      <c r="A44" s="13" t="s">
        <v>60</v>
      </c>
      <c r="B44" s="20">
        <f>ROUND(-B9*$D$3,2)</f>
        <v>-231.8</v>
      </c>
      <c r="C44" s="20">
        <f>ROUND(-C9*$D$3,2)</f>
        <v>-87.4</v>
      </c>
      <c r="D44" s="20">
        <f>ROUND(-D9*$D$3,2)</f>
        <v>-91.2</v>
      </c>
      <c r="E44" s="20">
        <f>ROUND(-E9*$D$3,2)</f>
        <v>-7.6</v>
      </c>
      <c r="F44" s="20">
        <f aca="true" t="shared" si="18" ref="F44:M44">ROUND(-F9*$D$3,2)</f>
        <v>-209</v>
      </c>
      <c r="G44" s="20">
        <f t="shared" si="18"/>
        <v>-1007</v>
      </c>
      <c r="H44" s="20">
        <f t="shared" si="18"/>
        <v>-421.8</v>
      </c>
      <c r="I44" s="20">
        <f t="shared" si="18"/>
        <v>-133</v>
      </c>
      <c r="J44" s="20">
        <f t="shared" si="18"/>
        <v>-72.2</v>
      </c>
      <c r="K44" s="20">
        <f t="shared" si="18"/>
        <v>-117.8</v>
      </c>
      <c r="L44" s="20">
        <f t="shared" si="18"/>
        <v>-186.2</v>
      </c>
      <c r="M44" s="20">
        <f t="shared" si="18"/>
        <v>-11.4</v>
      </c>
      <c r="N44" s="46">
        <f t="shared" si="17"/>
        <v>-2576.4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>SUM(B47:B53)</f>
        <v>832500</v>
      </c>
      <c r="C46" s="26">
        <f aca="true" t="shared" si="20" ref="C46:M46">SUM(C47:C53)</f>
        <v>578000</v>
      </c>
      <c r="D46" s="26">
        <f t="shared" si="20"/>
        <v>550300</v>
      </c>
      <c r="E46" s="26">
        <f t="shared" si="20"/>
        <v>101700</v>
      </c>
      <c r="F46" s="26">
        <f t="shared" si="20"/>
        <v>569200</v>
      </c>
      <c r="G46" s="26">
        <f t="shared" si="20"/>
        <v>692700</v>
      </c>
      <c r="H46" s="26">
        <f t="shared" si="20"/>
        <v>726400</v>
      </c>
      <c r="I46" s="26">
        <f t="shared" si="20"/>
        <v>646100</v>
      </c>
      <c r="J46" s="26">
        <f t="shared" si="20"/>
        <v>493600</v>
      </c>
      <c r="K46" s="26">
        <f t="shared" si="20"/>
        <v>607700</v>
      </c>
      <c r="L46" s="26">
        <f t="shared" si="20"/>
        <v>287500</v>
      </c>
      <c r="M46" s="26">
        <f t="shared" si="20"/>
        <v>168900</v>
      </c>
      <c r="N46" s="26">
        <f>SUM(N47:N53)</f>
        <v>6254600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101</v>
      </c>
      <c r="B52" s="24">
        <v>832500</v>
      </c>
      <c r="C52" s="24">
        <v>578000</v>
      </c>
      <c r="D52" s="24">
        <v>550300</v>
      </c>
      <c r="E52" s="24">
        <v>102200</v>
      </c>
      <c r="F52" s="24">
        <v>569200</v>
      </c>
      <c r="G52" s="24">
        <v>692700</v>
      </c>
      <c r="H52" s="24">
        <v>726900</v>
      </c>
      <c r="I52" s="24">
        <v>646100</v>
      </c>
      <c r="J52" s="24">
        <v>493600</v>
      </c>
      <c r="K52" s="24">
        <v>607700</v>
      </c>
      <c r="L52" s="24">
        <v>287500</v>
      </c>
      <c r="M52" s="24">
        <v>168900</v>
      </c>
      <c r="N52" s="24">
        <f t="shared" si="17"/>
        <v>6255600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68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69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20"/>
    </row>
    <row r="57" spans="1:25" ht="15.75">
      <c r="A57" s="2" t="s">
        <v>71</v>
      </c>
      <c r="B57" s="29">
        <f aca="true" t="shared" si="21" ref="B57:M57">+B36+B42</f>
        <v>875841.75581234</v>
      </c>
      <c r="C57" s="29">
        <f t="shared" si="21"/>
        <v>607551.2751699999</v>
      </c>
      <c r="D57" s="29">
        <f t="shared" si="21"/>
        <v>586510.01492105</v>
      </c>
      <c r="E57" s="29">
        <f t="shared" si="21"/>
        <v>106408.55198959999</v>
      </c>
      <c r="F57" s="29">
        <f t="shared" si="21"/>
        <v>592276.70785795</v>
      </c>
      <c r="G57" s="29">
        <f t="shared" si="21"/>
        <v>719687.208</v>
      </c>
      <c r="H57" s="29">
        <f t="shared" si="21"/>
        <v>754896.9029999999</v>
      </c>
      <c r="I57" s="29">
        <f t="shared" si="21"/>
        <v>683069.277549</v>
      </c>
      <c r="J57" s="29">
        <f t="shared" si="21"/>
        <v>522903.1312235</v>
      </c>
      <c r="K57" s="29">
        <f t="shared" si="21"/>
        <v>644350.0130208</v>
      </c>
      <c r="L57" s="29">
        <f t="shared" si="21"/>
        <v>309598.21845226997</v>
      </c>
      <c r="M57" s="29">
        <f t="shared" si="21"/>
        <v>181796.27597760002</v>
      </c>
      <c r="N57" s="29">
        <f>SUM(B57:M57)</f>
        <v>6584889.332974111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8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72</v>
      </c>
      <c r="B60" s="36">
        <f>SUM(B61:B74)</f>
        <v>875841.75</v>
      </c>
      <c r="C60" s="36">
        <f aca="true" t="shared" si="22" ref="C60:M60">SUM(C61:C74)</f>
        <v>607551.27</v>
      </c>
      <c r="D60" s="36">
        <f t="shared" si="22"/>
        <v>586510.01</v>
      </c>
      <c r="E60" s="36">
        <f t="shared" si="22"/>
        <v>106408.55</v>
      </c>
      <c r="F60" s="36">
        <f t="shared" si="22"/>
        <v>592276.71</v>
      </c>
      <c r="G60" s="36">
        <f t="shared" si="22"/>
        <v>719687.21</v>
      </c>
      <c r="H60" s="36">
        <f t="shared" si="22"/>
        <v>754896.91</v>
      </c>
      <c r="I60" s="36">
        <f t="shared" si="22"/>
        <v>683069.28</v>
      </c>
      <c r="J60" s="36">
        <f t="shared" si="22"/>
        <v>522903.14</v>
      </c>
      <c r="K60" s="36">
        <f t="shared" si="22"/>
        <v>644350.01</v>
      </c>
      <c r="L60" s="36">
        <f t="shared" si="22"/>
        <v>309598.22</v>
      </c>
      <c r="M60" s="36">
        <f t="shared" si="22"/>
        <v>181796.28</v>
      </c>
      <c r="N60" s="29">
        <f>SUM(N61:N74)</f>
        <v>6584889.34</v>
      </c>
    </row>
    <row r="61" spans="1:15" ht="18.75" customHeight="1">
      <c r="A61" s="17" t="s">
        <v>73</v>
      </c>
      <c r="B61" s="36">
        <v>164651.66</v>
      </c>
      <c r="C61" s="36">
        <v>179305.15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343956.81</v>
      </c>
      <c r="O61"/>
    </row>
    <row r="62" spans="1:15" ht="18.75" customHeight="1">
      <c r="A62" s="17" t="s">
        <v>74</v>
      </c>
      <c r="B62" s="36">
        <v>711190.09</v>
      </c>
      <c r="C62" s="36">
        <v>428246.12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1139436.21</v>
      </c>
      <c r="O62"/>
    </row>
    <row r="63" spans="1:16" ht="18.75" customHeight="1">
      <c r="A63" s="17" t="s">
        <v>75</v>
      </c>
      <c r="B63" s="35">
        <v>0</v>
      </c>
      <c r="C63" s="35">
        <v>0</v>
      </c>
      <c r="D63" s="26">
        <v>586510.01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586510.01</v>
      </c>
      <c r="P63"/>
    </row>
    <row r="64" spans="1:17" ht="18.75" customHeight="1">
      <c r="A64" s="17" t="s">
        <v>76</v>
      </c>
      <c r="B64" s="35">
        <v>0</v>
      </c>
      <c r="C64" s="35">
        <v>0</v>
      </c>
      <c r="D64" s="35">
        <v>0</v>
      </c>
      <c r="E64" s="26">
        <v>106408.55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106408.55</v>
      </c>
      <c r="Q64"/>
    </row>
    <row r="65" spans="1:18" ht="18.75" customHeight="1">
      <c r="A65" s="17" t="s">
        <v>77</v>
      </c>
      <c r="B65" s="35">
        <v>0</v>
      </c>
      <c r="C65" s="35">
        <v>0</v>
      </c>
      <c r="D65" s="35">
        <v>0</v>
      </c>
      <c r="E65" s="35">
        <v>0</v>
      </c>
      <c r="F65" s="26">
        <v>592276.71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592276.71</v>
      </c>
      <c r="R65"/>
    </row>
    <row r="66" spans="1:19" ht="18.75" customHeight="1">
      <c r="A66" s="17" t="s">
        <v>78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719687.21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719687.21</v>
      </c>
      <c r="S66"/>
    </row>
    <row r="67" spans="1:20" ht="18.75" customHeight="1">
      <c r="A67" s="17" t="s">
        <v>79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601008.18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601008.18</v>
      </c>
      <c r="T67"/>
    </row>
    <row r="68" spans="1:20" ht="18.75" customHeight="1">
      <c r="A68" s="17" t="s">
        <v>80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153888.73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153888.73</v>
      </c>
      <c r="T68"/>
    </row>
    <row r="69" spans="1:21" ht="18.75" customHeight="1">
      <c r="A69" s="17" t="s">
        <v>81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683069.28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683069.28</v>
      </c>
      <c r="U69"/>
    </row>
    <row r="70" spans="1:22" ht="18.75" customHeight="1">
      <c r="A70" s="17" t="s">
        <v>82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522903.14</v>
      </c>
      <c r="K70" s="35">
        <v>0</v>
      </c>
      <c r="L70" s="35">
        <v>0</v>
      </c>
      <c r="M70" s="35">
        <v>0</v>
      </c>
      <c r="N70" s="29">
        <f t="shared" si="23"/>
        <v>522903.14</v>
      </c>
      <c r="V70"/>
    </row>
    <row r="71" spans="1:23" ht="18.75" customHeight="1">
      <c r="A71" s="17" t="s">
        <v>83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644350.01</v>
      </c>
      <c r="L71" s="35">
        <v>0</v>
      </c>
      <c r="M71" s="61"/>
      <c r="N71" s="26">
        <f t="shared" si="23"/>
        <v>644350.01</v>
      </c>
      <c r="W71"/>
    </row>
    <row r="72" spans="1:24" ht="18.75" customHeight="1">
      <c r="A72" s="17" t="s">
        <v>84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309598.22</v>
      </c>
      <c r="M72" s="35">
        <v>0</v>
      </c>
      <c r="N72" s="29">
        <f t="shared" si="23"/>
        <v>309598.22</v>
      </c>
      <c r="X72"/>
    </row>
    <row r="73" spans="1:25" ht="18.75" customHeight="1">
      <c r="A73" s="17" t="s">
        <v>85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181796.28</v>
      </c>
      <c r="N73" s="26">
        <f t="shared" si="23"/>
        <v>181796.28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6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86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87</v>
      </c>
      <c r="B78" s="44">
        <v>2.285443940142004</v>
      </c>
      <c r="C78" s="44">
        <v>2.23179132210105</v>
      </c>
      <c r="D78" s="44">
        <v>0</v>
      </c>
      <c r="E78" s="44">
        <v>0</v>
      </c>
      <c r="F78" s="35">
        <v>0</v>
      </c>
      <c r="G78" s="35">
        <v>0</v>
      </c>
      <c r="H78" s="44">
        <v>0</v>
      </c>
      <c r="I78" s="44">
        <v>0</v>
      </c>
      <c r="J78" s="44">
        <v>0</v>
      </c>
      <c r="K78" s="35">
        <v>0</v>
      </c>
      <c r="L78" s="44">
        <v>0</v>
      </c>
      <c r="M78" s="44">
        <v>0</v>
      </c>
      <c r="N78" s="29"/>
      <c r="O78"/>
    </row>
    <row r="79" spans="1:15" ht="18.75" customHeight="1">
      <c r="A79" s="17" t="s">
        <v>88</v>
      </c>
      <c r="B79" s="44">
        <v>1.9787619287714715</v>
      </c>
      <c r="C79" s="44">
        <v>1.8662846147339933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6" ht="18.75" customHeight="1">
      <c r="A80" s="17" t="s">
        <v>89</v>
      </c>
      <c r="B80" s="44">
        <v>0</v>
      </c>
      <c r="C80" s="44">
        <v>0</v>
      </c>
      <c r="D80" s="22">
        <v>1.8148966797609314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6"/>
      <c r="P80"/>
    </row>
    <row r="81" spans="1:17" ht="18.75" customHeight="1">
      <c r="A81" s="17" t="s">
        <v>90</v>
      </c>
      <c r="B81" s="44">
        <v>0</v>
      </c>
      <c r="C81" s="44">
        <v>0</v>
      </c>
      <c r="D81" s="44">
        <v>0</v>
      </c>
      <c r="E81" s="22">
        <v>2.5270002552663784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9"/>
      <c r="Q81"/>
    </row>
    <row r="82" spans="1:18" ht="18.75" customHeight="1">
      <c r="A82" s="17" t="s">
        <v>91</v>
      </c>
      <c r="B82" s="44">
        <v>0</v>
      </c>
      <c r="C82" s="44">
        <v>0</v>
      </c>
      <c r="D82" s="44">
        <v>0</v>
      </c>
      <c r="E82" s="44">
        <v>0</v>
      </c>
      <c r="F82" s="44">
        <v>2.1191593775760693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6"/>
      <c r="R82"/>
    </row>
    <row r="83" spans="1:19" ht="18.75" customHeight="1">
      <c r="A83" s="17" t="s">
        <v>92</v>
      </c>
      <c r="B83" s="44">
        <v>0</v>
      </c>
      <c r="C83" s="44">
        <v>0</v>
      </c>
      <c r="D83" s="44">
        <v>0</v>
      </c>
      <c r="E83" s="44">
        <v>0</v>
      </c>
      <c r="F83" s="35">
        <v>0</v>
      </c>
      <c r="G83" s="44">
        <v>1.6804611118187542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9"/>
      <c r="S83"/>
    </row>
    <row r="84" spans="1:20" ht="18.75" customHeight="1">
      <c r="A84" s="17" t="s">
        <v>93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35">
        <v>0</v>
      </c>
      <c r="H84" s="44">
        <v>1.975836463306243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T84"/>
    </row>
    <row r="85" spans="1:20" ht="18.75" customHeight="1">
      <c r="A85" s="17" t="s">
        <v>94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1.933748043117413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1" ht="18.75" customHeight="1">
      <c r="A86" s="17" t="s">
        <v>95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0</v>
      </c>
      <c r="I86" s="44">
        <v>1.9199845895341796</v>
      </c>
      <c r="J86" s="44">
        <v>0</v>
      </c>
      <c r="K86" s="35">
        <v>0</v>
      </c>
      <c r="L86" s="44">
        <v>0</v>
      </c>
      <c r="M86" s="44">
        <v>0</v>
      </c>
      <c r="N86" s="26"/>
      <c r="U86"/>
    </row>
    <row r="87" spans="1:22" ht="18.75" customHeight="1">
      <c r="A87" s="17" t="s">
        <v>96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v>0</v>
      </c>
      <c r="J87" s="44">
        <v>2.1626832792475117</v>
      </c>
      <c r="K87" s="35">
        <v>0</v>
      </c>
      <c r="L87" s="44">
        <v>0</v>
      </c>
      <c r="M87" s="44">
        <v>0</v>
      </c>
      <c r="N87" s="29"/>
      <c r="V87"/>
    </row>
    <row r="88" spans="1:23" ht="18.75" customHeight="1">
      <c r="A88" s="17" t="s">
        <v>97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v>0</v>
      </c>
      <c r="K88" s="22">
        <v>2.0676887386036946</v>
      </c>
      <c r="L88" s="44">
        <v>0</v>
      </c>
      <c r="M88" s="44">
        <v>0</v>
      </c>
      <c r="N88" s="26"/>
      <c r="W88"/>
    </row>
    <row r="89" spans="1:24" ht="18.75" customHeight="1">
      <c r="A89" s="17" t="s">
        <v>98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44">
        <v>0</v>
      </c>
      <c r="L89" s="44">
        <v>2.4548383622459222</v>
      </c>
      <c r="M89" s="44">
        <v>0</v>
      </c>
      <c r="N89" s="62"/>
      <c r="X89"/>
    </row>
    <row r="90" spans="1:25" ht="18.75" customHeight="1">
      <c r="A90" s="34" t="s">
        <v>99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9">
        <v>2.4047159967803724</v>
      </c>
      <c r="N90" s="50"/>
      <c r="Y90"/>
    </row>
    <row r="91" spans="1:13" ht="41.25" customHeight="1">
      <c r="A91" s="72" t="s">
        <v>102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</row>
    <row r="94" ht="14.25">
      <c r="B94" s="40"/>
    </row>
    <row r="95" ht="14.25">
      <c r="H95" s="41"/>
    </row>
    <row r="96" ht="14.25"/>
    <row r="97" spans="8:11" ht="14.25">
      <c r="H97" s="42"/>
      <c r="I97" s="43"/>
      <c r="J97" s="43"/>
      <c r="K97" s="43"/>
    </row>
  </sheetData>
  <sheetProtection/>
  <mergeCells count="7">
    <mergeCell ref="A91:M91"/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2017-06-09T18:51:34Z</dcterms:modified>
  <cp:category/>
  <cp:version/>
  <cp:contentType/>
  <cp:contentStatus/>
</cp:coreProperties>
</file>