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<sst xmlns="http://schemas.openxmlformats.org/spreadsheetml/2006/main" count="106" uniqueCount="104">
  <si>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</si>
  <si>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</si>
  <si>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</si>
  <si>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</si>
  <si>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</si>
  <si>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</si>
  <si>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</si>
  <si>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</si>
  <si>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</si>
  <si>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</si>
  <si>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</si>
  <si>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</si>
  <si>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</si>
  <si>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</si>
  <si>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</si>
  <si>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</si>
  <si>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</si>
  <si>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</si>
  <si>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</si>
  <si>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</si>
  <si>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</si>
  <si>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</si>
  <si>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</si>
  <si>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</si>
  <si>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</si>
  <si>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</si>
  <si>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</si>
  <si>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</si>
  <si>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</si>
  <si>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</si>
  <si>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</si>
  <si>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</si>
  <si>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</si>
  <si>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</si>
  <si>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</si>
  <si>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</si>
  <si>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</si>
  <si>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</si>
  <si>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</si>
  <si>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</si>
  <si>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</si>
  <si>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</si>
  <si>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</si>
  <si>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</si>
  <si>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</si>
  <si>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</si>
  <si>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</si>
  <si>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</si>
  <si>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</si>
  <si>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</si>
  <si>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</si>
  <si>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</si>
  <si>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</si>
  <si>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</si>
  <si>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</si>
  <si>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</si>
  <si>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</si>
  <si>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</si>
  <si>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</si>
  <si>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</si>
  <si>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</si>
  <si>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</si>
  <si>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</si>
  <si>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</si>
  <si>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</si>
  <si>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</si>
  <si>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</si>
  <si>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</si>
  <si>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</si>
  <si>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</si>
  <si>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</si>
  <si>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</si>
  <si>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</si>
  <si>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</si>
  <si>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</si>
  <si>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</si>
  <si>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</si>
  <si>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</si>
  <si>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</si>
  <si>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</si>
  <si>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</si>
  <si>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</si>
  <si>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</si>
  <si>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</si>
  <si>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</si>
  <si>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</si>
  <si>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</si>
  <si>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</si>
  <si>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</si>
  <si>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</si>
  <si>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</si>
  <si>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</si>
  <si>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</si>
  <si>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</si>
  <si>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</si>
  <si>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</si>
  <si>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</si>
  <si>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</si>
  <si>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</si>
  <si>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</si>
  <si>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19/06/17 - VENCIMENTO 26/06/17</t>
  </si>
  <si>
    <t>5.2.8. Ajuste de Remuneração Previsto Contratualmente (1)</t>
  </si>
  <si>
    <t>5.3. Revisão de Remuneração pelo Transporte Coletivo (2)</t>
  </si>
  <si>
    <t>Nota:  (1) Ajuste de remuneração previsto contratualmente, período de 04 a 24/05/17, parcela 3/8.
               (2) Revisão referente ao reajuste da tarifa de remuneração, período de 01/05 a 11/06/17, parcela 4/9.
               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</si>
</sst>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840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840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840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" width="9.00390625" style="1" customWidth="1"/>
    <col min="17" max="17" width="9.375" style="1" bestFit="1" customWidth="1"/>
    <col min="18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507825</v>
      </c>
      <c r="C7" s="10">
        <f>C8+C20+C24</f>
        <v>375389</v>
      </c>
      <c r="D7" s="10">
        <f>D8+D20+D24</f>
        <v>377259</v>
      </c>
      <c r="E7" s="10">
        <f>E8+E20+E24</f>
        <v>45150</v>
      </c>
      <c r="F7" s="10">
        <f aca="true" t="shared" si="0" ref="F7:M7">F8+F20+F24</f>
        <v>326321</v>
      </c>
      <c r="G7" s="10">
        <f t="shared" si="0"/>
        <v>502363</v>
      </c>
      <c r="H7" s="10">
        <f t="shared" si="0"/>
        <v>466731</v>
      </c>
      <c r="I7" s="10">
        <f t="shared" si="0"/>
        <v>417760</v>
      </c>
      <c r="J7" s="10">
        <f t="shared" si="0"/>
        <v>299518</v>
      </c>
      <c r="K7" s="10">
        <f t="shared" si="0"/>
        <v>361349</v>
      </c>
      <c r="L7" s="10">
        <f t="shared" si="0"/>
        <v>151039</v>
      </c>
      <c r="M7" s="10">
        <f t="shared" si="0"/>
        <v>83850</v>
      </c>
      <c r="N7" s="10">
        <f>+N8+N20+N24</f>
        <v>3914554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206235</v>
      </c>
      <c r="C8" s="12">
        <f>+C9+C12+C16</f>
        <v>165341</v>
      </c>
      <c r="D8" s="12">
        <f>+D9+D12+D16</f>
        <v>181723</v>
      </c>
      <c r="E8" s="12">
        <f>+E9+E12+E16</f>
        <v>20183</v>
      </c>
      <c r="F8" s="12">
        <f aca="true" t="shared" si="1" ref="F8:M8">+F9+F12+F16</f>
        <v>142642</v>
      </c>
      <c r="G8" s="12">
        <f t="shared" si="1"/>
        <v>227383</v>
      </c>
      <c r="H8" s="12">
        <f t="shared" si="1"/>
        <v>205491</v>
      </c>
      <c r="I8" s="12">
        <f t="shared" si="1"/>
        <v>189472</v>
      </c>
      <c r="J8" s="12">
        <f t="shared" si="1"/>
        <v>135304</v>
      </c>
      <c r="K8" s="12">
        <f t="shared" si="1"/>
        <v>154036</v>
      </c>
      <c r="L8" s="12">
        <f t="shared" si="1"/>
        <v>74223</v>
      </c>
      <c r="M8" s="12">
        <f t="shared" si="1"/>
        <v>42298</v>
      </c>
      <c r="N8" s="12">
        <f>SUM(B8:M8)</f>
        <v>1744331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19151</v>
      </c>
      <c r="C9" s="14">
        <v>19998</v>
      </c>
      <c r="D9" s="14">
        <v>14057</v>
      </c>
      <c r="E9" s="14">
        <v>1277</v>
      </c>
      <c r="F9" s="14">
        <v>11558</v>
      </c>
      <c r="G9" s="14">
        <v>21079</v>
      </c>
      <c r="H9" s="14">
        <v>24647</v>
      </c>
      <c r="I9" s="14">
        <v>12350</v>
      </c>
      <c r="J9" s="14">
        <v>15867</v>
      </c>
      <c r="K9" s="14">
        <v>12428</v>
      </c>
      <c r="L9" s="14">
        <v>8275</v>
      </c>
      <c r="M9" s="14">
        <v>5232</v>
      </c>
      <c r="N9" s="12">
        <f aca="true" t="shared" si="2" ref="N9:N19">SUM(B9:M9)</f>
        <v>165919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19151</v>
      </c>
      <c r="C10" s="14">
        <f>+C9-C11</f>
        <v>19998</v>
      </c>
      <c r="D10" s="14">
        <f>+D9-D11</f>
        <v>14057</v>
      </c>
      <c r="E10" s="14">
        <f>+E9-E11</f>
        <v>1277</v>
      </c>
      <c r="F10" s="14">
        <f aca="true" t="shared" si="3" ref="F10:M10">+F9-F11</f>
        <v>11558</v>
      </c>
      <c r="G10" s="14">
        <f t="shared" si="3"/>
        <v>21079</v>
      </c>
      <c r="H10" s="14">
        <f t="shared" si="3"/>
        <v>24647</v>
      </c>
      <c r="I10" s="14">
        <f t="shared" si="3"/>
        <v>12350</v>
      </c>
      <c r="J10" s="14">
        <f t="shared" si="3"/>
        <v>15867</v>
      </c>
      <c r="K10" s="14">
        <f t="shared" si="3"/>
        <v>12428</v>
      </c>
      <c r="L10" s="14">
        <f t="shared" si="3"/>
        <v>8275</v>
      </c>
      <c r="M10" s="14">
        <f t="shared" si="3"/>
        <v>5232</v>
      </c>
      <c r="N10" s="12">
        <f t="shared" si="2"/>
        <v>165919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174022</v>
      </c>
      <c r="C12" s="14">
        <f>C13+C14+C15</f>
        <v>135661</v>
      </c>
      <c r="D12" s="14">
        <f>D13+D14+D15</f>
        <v>157525</v>
      </c>
      <c r="E12" s="14">
        <f>E13+E14+E15</f>
        <v>17807</v>
      </c>
      <c r="F12" s="14">
        <f aca="true" t="shared" si="4" ref="F12:M12">F13+F14+F15</f>
        <v>122600</v>
      </c>
      <c r="G12" s="14">
        <f t="shared" si="4"/>
        <v>191841</v>
      </c>
      <c r="H12" s="14">
        <f t="shared" si="4"/>
        <v>168740</v>
      </c>
      <c r="I12" s="14">
        <f t="shared" si="4"/>
        <v>164886</v>
      </c>
      <c r="J12" s="14">
        <f t="shared" si="4"/>
        <v>111417</v>
      </c>
      <c r="K12" s="14">
        <f t="shared" si="4"/>
        <v>130584</v>
      </c>
      <c r="L12" s="14">
        <f t="shared" si="4"/>
        <v>61719</v>
      </c>
      <c r="M12" s="14">
        <f t="shared" si="4"/>
        <v>34937</v>
      </c>
      <c r="N12" s="12">
        <f t="shared" si="2"/>
        <v>1471739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82518</v>
      </c>
      <c r="C13" s="14">
        <v>65908</v>
      </c>
      <c r="D13" s="14">
        <v>73414</v>
      </c>
      <c r="E13" s="14">
        <v>8636</v>
      </c>
      <c r="F13" s="14">
        <v>56683</v>
      </c>
      <c r="G13" s="14">
        <v>90159</v>
      </c>
      <c r="H13" s="14">
        <v>83577</v>
      </c>
      <c r="I13" s="14">
        <v>80862</v>
      </c>
      <c r="J13" s="14">
        <v>52749</v>
      </c>
      <c r="K13" s="14">
        <v>61414</v>
      </c>
      <c r="L13" s="14">
        <v>28730</v>
      </c>
      <c r="M13" s="14">
        <v>15849</v>
      </c>
      <c r="N13" s="12">
        <f t="shared" si="2"/>
        <v>700499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86887</v>
      </c>
      <c r="C14" s="14">
        <v>63965</v>
      </c>
      <c r="D14" s="14">
        <v>81100</v>
      </c>
      <c r="E14" s="14">
        <v>8608</v>
      </c>
      <c r="F14" s="14">
        <v>62027</v>
      </c>
      <c r="G14" s="14">
        <v>93928</v>
      </c>
      <c r="H14" s="14">
        <v>79486</v>
      </c>
      <c r="I14" s="14">
        <v>80987</v>
      </c>
      <c r="J14" s="14">
        <v>55318</v>
      </c>
      <c r="K14" s="14">
        <v>66090</v>
      </c>
      <c r="L14" s="14">
        <v>31018</v>
      </c>
      <c r="M14" s="14">
        <v>18304</v>
      </c>
      <c r="N14" s="12">
        <f t="shared" si="2"/>
        <v>727718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4617</v>
      </c>
      <c r="C15" s="14">
        <v>5788</v>
      </c>
      <c r="D15" s="14">
        <v>3011</v>
      </c>
      <c r="E15" s="14">
        <v>563</v>
      </c>
      <c r="F15" s="14">
        <v>3890</v>
      </c>
      <c r="G15" s="14">
        <v>7754</v>
      </c>
      <c r="H15" s="14">
        <v>5677</v>
      </c>
      <c r="I15" s="14">
        <v>3037</v>
      </c>
      <c r="J15" s="14">
        <v>3350</v>
      </c>
      <c r="K15" s="14">
        <v>3080</v>
      </c>
      <c r="L15" s="14">
        <v>1971</v>
      </c>
      <c r="M15" s="14">
        <v>784</v>
      </c>
      <c r="N15" s="12">
        <f t="shared" si="2"/>
        <v>43522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13062</v>
      </c>
      <c r="C16" s="14">
        <f>C17+C18+C19</f>
        <v>9682</v>
      </c>
      <c r="D16" s="14">
        <f>D17+D18+D19</f>
        <v>10141</v>
      </c>
      <c r="E16" s="14">
        <f>E17+E18+E19</f>
        <v>1099</v>
      </c>
      <c r="F16" s="14">
        <f aca="true" t="shared" si="5" ref="F16:M16">F17+F18+F19</f>
        <v>8484</v>
      </c>
      <c r="G16" s="14">
        <f t="shared" si="5"/>
        <v>14463</v>
      </c>
      <c r="H16" s="14">
        <f t="shared" si="5"/>
        <v>12104</v>
      </c>
      <c r="I16" s="14">
        <f t="shared" si="5"/>
        <v>12236</v>
      </c>
      <c r="J16" s="14">
        <f t="shared" si="5"/>
        <v>8020</v>
      </c>
      <c r="K16" s="14">
        <f t="shared" si="5"/>
        <v>11024</v>
      </c>
      <c r="L16" s="14">
        <f t="shared" si="5"/>
        <v>4229</v>
      </c>
      <c r="M16" s="14">
        <f t="shared" si="5"/>
        <v>2129</v>
      </c>
      <c r="N16" s="12">
        <f t="shared" si="2"/>
        <v>106673</v>
      </c>
    </row>
    <row r="17" spans="1:25" ht="18.75" customHeight="1">
      <c r="A17" s="15" t="s">
        <v>16</v>
      </c>
      <c r="B17" s="14">
        <v>12415</v>
      </c>
      <c r="C17" s="14">
        <v>9234</v>
      </c>
      <c r="D17" s="14">
        <v>9615</v>
      </c>
      <c r="E17" s="14">
        <v>1024</v>
      </c>
      <c r="F17" s="14">
        <v>8093</v>
      </c>
      <c r="G17" s="14">
        <v>13802</v>
      </c>
      <c r="H17" s="14">
        <v>11503</v>
      </c>
      <c r="I17" s="14">
        <v>11749</v>
      </c>
      <c r="J17" s="14">
        <v>7600</v>
      </c>
      <c r="K17" s="14">
        <v>10412</v>
      </c>
      <c r="L17" s="14">
        <v>3931</v>
      </c>
      <c r="M17" s="14">
        <v>1993</v>
      </c>
      <c r="N17" s="12">
        <f t="shared" si="2"/>
        <v>101371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638</v>
      </c>
      <c r="C18" s="14">
        <v>439</v>
      </c>
      <c r="D18" s="14">
        <v>526</v>
      </c>
      <c r="E18" s="14">
        <v>71</v>
      </c>
      <c r="F18" s="14">
        <v>391</v>
      </c>
      <c r="G18" s="14">
        <v>655</v>
      </c>
      <c r="H18" s="14">
        <v>594</v>
      </c>
      <c r="I18" s="14">
        <v>477</v>
      </c>
      <c r="J18" s="14">
        <v>418</v>
      </c>
      <c r="K18" s="14">
        <v>602</v>
      </c>
      <c r="L18" s="14">
        <v>296</v>
      </c>
      <c r="M18" s="14">
        <v>136</v>
      </c>
      <c r="N18" s="12">
        <f t="shared" si="2"/>
        <v>5243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9</v>
      </c>
      <c r="C19" s="14">
        <v>9</v>
      </c>
      <c r="D19" s="14">
        <v>0</v>
      </c>
      <c r="E19" s="14">
        <v>4</v>
      </c>
      <c r="F19" s="14">
        <v>0</v>
      </c>
      <c r="G19" s="14">
        <v>6</v>
      </c>
      <c r="H19" s="14">
        <v>7</v>
      </c>
      <c r="I19" s="14">
        <v>10</v>
      </c>
      <c r="J19" s="14">
        <v>2</v>
      </c>
      <c r="K19" s="14">
        <v>10</v>
      </c>
      <c r="L19" s="14">
        <v>2</v>
      </c>
      <c r="M19" s="14">
        <v>0</v>
      </c>
      <c r="N19" s="12">
        <f t="shared" si="2"/>
        <v>59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128814</v>
      </c>
      <c r="C20" s="18">
        <f>C21+C22+C23</f>
        <v>82176</v>
      </c>
      <c r="D20" s="18">
        <f>D21+D22+D23</f>
        <v>75106</v>
      </c>
      <c r="E20" s="18">
        <f>E21+E22+E23</f>
        <v>8536</v>
      </c>
      <c r="F20" s="18">
        <f aca="true" t="shared" si="6" ref="F20:M20">F21+F22+F23</f>
        <v>65366</v>
      </c>
      <c r="G20" s="18">
        <f t="shared" si="6"/>
        <v>101325</v>
      </c>
      <c r="H20" s="18">
        <f t="shared" si="6"/>
        <v>109949</v>
      </c>
      <c r="I20" s="18">
        <f t="shared" si="6"/>
        <v>102254</v>
      </c>
      <c r="J20" s="18">
        <f t="shared" si="6"/>
        <v>67869</v>
      </c>
      <c r="K20" s="18">
        <f t="shared" si="6"/>
        <v>102312</v>
      </c>
      <c r="L20" s="18">
        <f t="shared" si="6"/>
        <v>40805</v>
      </c>
      <c r="M20" s="18">
        <f t="shared" si="6"/>
        <v>22045</v>
      </c>
      <c r="N20" s="12">
        <f aca="true" t="shared" si="7" ref="N20:N26">SUM(B20:M20)</f>
        <v>906557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65667</v>
      </c>
      <c r="C21" s="14">
        <v>45083</v>
      </c>
      <c r="D21" s="14">
        <v>39192</v>
      </c>
      <c r="E21" s="14">
        <v>4761</v>
      </c>
      <c r="F21" s="14">
        <v>33523</v>
      </c>
      <c r="G21" s="14">
        <v>53125</v>
      </c>
      <c r="H21" s="14">
        <v>60865</v>
      </c>
      <c r="I21" s="14">
        <v>55498</v>
      </c>
      <c r="J21" s="14">
        <v>35905</v>
      </c>
      <c r="K21" s="14">
        <v>52815</v>
      </c>
      <c r="L21" s="14">
        <v>21438</v>
      </c>
      <c r="M21" s="14">
        <v>11099</v>
      </c>
      <c r="N21" s="12">
        <f t="shared" si="7"/>
        <v>478971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60688</v>
      </c>
      <c r="C22" s="14">
        <v>34951</v>
      </c>
      <c r="D22" s="14">
        <v>34780</v>
      </c>
      <c r="E22" s="14">
        <v>3575</v>
      </c>
      <c r="F22" s="14">
        <v>30309</v>
      </c>
      <c r="G22" s="14">
        <v>45317</v>
      </c>
      <c r="H22" s="14">
        <v>46880</v>
      </c>
      <c r="I22" s="14">
        <v>45189</v>
      </c>
      <c r="J22" s="14">
        <v>30603</v>
      </c>
      <c r="K22" s="14">
        <v>47725</v>
      </c>
      <c r="L22" s="14">
        <v>18550</v>
      </c>
      <c r="M22" s="14">
        <v>10575</v>
      </c>
      <c r="N22" s="12">
        <f t="shared" si="7"/>
        <v>409142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2459</v>
      </c>
      <c r="C23" s="14">
        <v>2142</v>
      </c>
      <c r="D23" s="14">
        <v>1134</v>
      </c>
      <c r="E23" s="14">
        <v>200</v>
      </c>
      <c r="F23" s="14">
        <v>1534</v>
      </c>
      <c r="G23" s="14">
        <v>2883</v>
      </c>
      <c r="H23" s="14">
        <v>2204</v>
      </c>
      <c r="I23" s="14">
        <v>1567</v>
      </c>
      <c r="J23" s="14">
        <v>1361</v>
      </c>
      <c r="K23" s="14">
        <v>1772</v>
      </c>
      <c r="L23" s="14">
        <v>817</v>
      </c>
      <c r="M23" s="14">
        <v>371</v>
      </c>
      <c r="N23" s="12">
        <f t="shared" si="7"/>
        <v>18444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172776</v>
      </c>
      <c r="C24" s="14">
        <f>C25+C26</f>
        <v>127872</v>
      </c>
      <c r="D24" s="14">
        <f>D25+D26</f>
        <v>120430</v>
      </c>
      <c r="E24" s="14">
        <f>E25+E26</f>
        <v>16431</v>
      </c>
      <c r="F24" s="14">
        <f aca="true" t="shared" si="8" ref="F24:M24">F25+F26</f>
        <v>118313</v>
      </c>
      <c r="G24" s="14">
        <f t="shared" si="8"/>
        <v>173655</v>
      </c>
      <c r="H24" s="14">
        <f t="shared" si="8"/>
        <v>151291</v>
      </c>
      <c r="I24" s="14">
        <f t="shared" si="8"/>
        <v>126034</v>
      </c>
      <c r="J24" s="14">
        <f t="shared" si="8"/>
        <v>96345</v>
      </c>
      <c r="K24" s="14">
        <f t="shared" si="8"/>
        <v>105001</v>
      </c>
      <c r="L24" s="14">
        <f t="shared" si="8"/>
        <v>36011</v>
      </c>
      <c r="M24" s="14">
        <f t="shared" si="8"/>
        <v>19507</v>
      </c>
      <c r="N24" s="12">
        <f t="shared" si="7"/>
        <v>1263666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67912</v>
      </c>
      <c r="C25" s="14">
        <v>59114</v>
      </c>
      <c r="D25" s="14">
        <v>54873</v>
      </c>
      <c r="E25" s="14">
        <v>8418</v>
      </c>
      <c r="F25" s="14">
        <v>53614</v>
      </c>
      <c r="G25" s="14">
        <v>83854</v>
      </c>
      <c r="H25" s="14">
        <v>75598</v>
      </c>
      <c r="I25" s="14">
        <v>52891</v>
      </c>
      <c r="J25" s="14">
        <v>45775</v>
      </c>
      <c r="K25" s="14">
        <v>44134</v>
      </c>
      <c r="L25" s="14">
        <v>15473</v>
      </c>
      <c r="M25" s="14">
        <v>7528</v>
      </c>
      <c r="N25" s="12">
        <f t="shared" si="7"/>
        <v>569184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104864</v>
      </c>
      <c r="C26" s="14">
        <v>68758</v>
      </c>
      <c r="D26" s="14">
        <v>65557</v>
      </c>
      <c r="E26" s="14">
        <v>8013</v>
      </c>
      <c r="F26" s="14">
        <v>64699</v>
      </c>
      <c r="G26" s="14">
        <v>89801</v>
      </c>
      <c r="H26" s="14">
        <v>75693</v>
      </c>
      <c r="I26" s="14">
        <v>73143</v>
      </c>
      <c r="J26" s="14">
        <v>50570</v>
      </c>
      <c r="K26" s="14">
        <v>60867</v>
      </c>
      <c r="L26" s="14">
        <v>20538</v>
      </c>
      <c r="M26" s="14">
        <v>11979</v>
      </c>
      <c r="N26" s="12">
        <f t="shared" si="7"/>
        <v>694482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1060906.9802245002</v>
      </c>
      <c r="C36" s="60">
        <f aca="true" t="shared" si="11" ref="C36:M36">C37+C38+C39+C40</f>
        <v>757724.1762645</v>
      </c>
      <c r="D36" s="60">
        <f t="shared" si="11"/>
        <v>715049.96521295</v>
      </c>
      <c r="E36" s="60">
        <f t="shared" si="11"/>
        <v>117490.79576</v>
      </c>
      <c r="F36" s="60">
        <f t="shared" si="11"/>
        <v>711890.66469805</v>
      </c>
      <c r="G36" s="60">
        <f t="shared" si="11"/>
        <v>869137.8624</v>
      </c>
      <c r="H36" s="60">
        <f t="shared" si="11"/>
        <v>945087.4297000002</v>
      </c>
      <c r="I36" s="60">
        <f t="shared" si="11"/>
        <v>825664.0575679999</v>
      </c>
      <c r="J36" s="60">
        <f t="shared" si="11"/>
        <v>666789.2672673998</v>
      </c>
      <c r="K36" s="60">
        <f t="shared" si="11"/>
        <v>769185.9893262399</v>
      </c>
      <c r="L36" s="60">
        <f t="shared" si="11"/>
        <v>381682.73255576997</v>
      </c>
      <c r="M36" s="60">
        <f t="shared" si="11"/>
        <v>207633.88725600002</v>
      </c>
      <c r="N36" s="60">
        <f>N37+N38+N39+N40</f>
        <v>8028243.808233412</v>
      </c>
    </row>
    <row r="37" spans="1:14" ht="18.75" customHeight="1">
      <c r="A37" s="57" t="s">
        <v>54</v>
      </c>
      <c r="B37" s="54">
        <f aca="true" t="shared" si="12" ref="B37:M37">B29*B7</f>
        <v>1060795.6425</v>
      </c>
      <c r="C37" s="54">
        <f t="shared" si="12"/>
        <v>757535.002</v>
      </c>
      <c r="D37" s="54">
        <f t="shared" si="12"/>
        <v>704795.2638000001</v>
      </c>
      <c r="E37" s="54">
        <f t="shared" si="12"/>
        <v>117128.12999999999</v>
      </c>
      <c r="F37" s="54">
        <f t="shared" si="12"/>
        <v>711803.9972999999</v>
      </c>
      <c r="G37" s="54">
        <f t="shared" si="12"/>
        <v>869037.7537</v>
      </c>
      <c r="H37" s="54">
        <f t="shared" si="12"/>
        <v>944803.5633000002</v>
      </c>
      <c r="I37" s="54">
        <f t="shared" si="12"/>
        <v>825493.76</v>
      </c>
      <c r="J37" s="54">
        <f t="shared" si="12"/>
        <v>666577.3089999999</v>
      </c>
      <c r="K37" s="54">
        <f t="shared" si="12"/>
        <v>768842.2673</v>
      </c>
      <c r="L37" s="54">
        <f t="shared" si="12"/>
        <v>381524.51399999997</v>
      </c>
      <c r="M37" s="54">
        <f t="shared" si="12"/>
        <v>207528.75</v>
      </c>
      <c r="N37" s="56">
        <f>SUM(B37:M37)</f>
        <v>8015865.952900002</v>
      </c>
    </row>
    <row r="38" spans="1:14" ht="18.75" customHeight="1">
      <c r="A38" s="57" t="s">
        <v>55</v>
      </c>
      <c r="B38" s="54">
        <f aca="true" t="shared" si="13" ref="B38:M38">B30*B7</f>
        <v>-3145.7422755000002</v>
      </c>
      <c r="C38" s="54">
        <f t="shared" si="13"/>
        <v>-2203.3457355</v>
      </c>
      <c r="D38" s="54">
        <f t="shared" si="13"/>
        <v>-2093.76858705</v>
      </c>
      <c r="E38" s="54">
        <f t="shared" si="13"/>
        <v>-283.61424</v>
      </c>
      <c r="F38" s="54">
        <f t="shared" si="13"/>
        <v>-2074.73260195</v>
      </c>
      <c r="G38" s="54">
        <f t="shared" si="13"/>
        <v>-2562.0513</v>
      </c>
      <c r="H38" s="54">
        <f t="shared" si="13"/>
        <v>-2613.6936</v>
      </c>
      <c r="I38" s="54">
        <f t="shared" si="13"/>
        <v>-2376.302432</v>
      </c>
      <c r="J38" s="54">
        <f t="shared" si="13"/>
        <v>-1906.6417326</v>
      </c>
      <c r="K38" s="54">
        <f t="shared" si="13"/>
        <v>-2258.51797376</v>
      </c>
      <c r="L38" s="54">
        <f t="shared" si="13"/>
        <v>-1112.94144423</v>
      </c>
      <c r="M38" s="54">
        <f t="shared" si="13"/>
        <v>-613.902744</v>
      </c>
      <c r="N38" s="25">
        <f>SUM(B38:M38)</f>
        <v>-23245.25466659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38142.05999999998</v>
      </c>
      <c r="C42" s="25">
        <f aca="true" t="shared" si="15" ref="C42:M42">+C43+C46+C55+C56</f>
        <v>2017.9000000000087</v>
      </c>
      <c r="D42" s="25">
        <f t="shared" si="15"/>
        <v>22918.560000000005</v>
      </c>
      <c r="E42" s="25">
        <f t="shared" si="15"/>
        <v>8795.669999999998</v>
      </c>
      <c r="F42" s="25">
        <f t="shared" si="15"/>
        <v>31704.709999999992</v>
      </c>
      <c r="G42" s="25">
        <f t="shared" si="15"/>
        <v>14740.759999999995</v>
      </c>
      <c r="H42" s="25">
        <f t="shared" si="15"/>
        <v>5355.110000000001</v>
      </c>
      <c r="I42" s="25">
        <f t="shared" si="15"/>
        <v>40477.7</v>
      </c>
      <c r="J42" s="25">
        <f t="shared" si="15"/>
        <v>9435.460000000006</v>
      </c>
      <c r="K42" s="25">
        <f t="shared" si="15"/>
        <v>36898.53</v>
      </c>
      <c r="L42" s="25">
        <f t="shared" si="15"/>
        <v>7436.850000000006</v>
      </c>
      <c r="M42" s="25">
        <f t="shared" si="15"/>
        <v>2107.520000000004</v>
      </c>
      <c r="N42" s="25">
        <f>+N43+N46+N55+N56</f>
        <v>220030.83000000007</v>
      </c>
    </row>
    <row r="43" spans="1:14" ht="18.75" customHeight="1">
      <c r="A43" s="17" t="s">
        <v>59</v>
      </c>
      <c r="B43" s="26">
        <f>B44+B45</f>
        <v>-72773.8</v>
      </c>
      <c r="C43" s="26">
        <f>C44+C45</f>
        <v>-75992.4</v>
      </c>
      <c r="D43" s="26">
        <f>D44+D45</f>
        <v>-53416.6</v>
      </c>
      <c r="E43" s="26">
        <f>E44+E45</f>
        <v>-4852.6</v>
      </c>
      <c r="F43" s="26">
        <f aca="true" t="shared" si="16" ref="F43:M43">F44+F45</f>
        <v>-43920.4</v>
      </c>
      <c r="G43" s="26">
        <f t="shared" si="16"/>
        <v>-80100.2</v>
      </c>
      <c r="H43" s="26">
        <f t="shared" si="16"/>
        <v>-93658.6</v>
      </c>
      <c r="I43" s="26">
        <f t="shared" si="16"/>
        <v>-46930</v>
      </c>
      <c r="J43" s="26">
        <f t="shared" si="16"/>
        <v>-60294.6</v>
      </c>
      <c r="K43" s="26">
        <f t="shared" si="16"/>
        <v>-47226.4</v>
      </c>
      <c r="L43" s="26">
        <f t="shared" si="16"/>
        <v>-31445</v>
      </c>
      <c r="M43" s="26">
        <f t="shared" si="16"/>
        <v>-19881.6</v>
      </c>
      <c r="N43" s="25">
        <f aca="true" t="shared" si="17" ref="N43:N56">SUM(B43:M43)</f>
        <v>-630492.2</v>
      </c>
    </row>
    <row r="44" spans="1:25" ht="18.75" customHeight="1">
      <c r="A44" s="13" t="s">
        <v>60</v>
      </c>
      <c r="B44" s="20">
        <f>ROUND(-B9*$D$3,2)</f>
        <v>-72773.8</v>
      </c>
      <c r="C44" s="20">
        <f>ROUND(-C9*$D$3,2)</f>
        <v>-75992.4</v>
      </c>
      <c r="D44" s="20">
        <f>ROUND(-D9*$D$3,2)</f>
        <v>-53416.6</v>
      </c>
      <c r="E44" s="20">
        <f>ROUND(-E9*$D$3,2)</f>
        <v>-4852.6</v>
      </c>
      <c r="F44" s="20">
        <f aca="true" t="shared" si="18" ref="F44:M44">ROUND(-F9*$D$3,2)</f>
        <v>-43920.4</v>
      </c>
      <c r="G44" s="20">
        <f t="shared" si="18"/>
        <v>-80100.2</v>
      </c>
      <c r="H44" s="20">
        <f t="shared" si="18"/>
        <v>-93658.6</v>
      </c>
      <c r="I44" s="20">
        <f t="shared" si="18"/>
        <v>-46930</v>
      </c>
      <c r="J44" s="20">
        <f t="shared" si="18"/>
        <v>-60294.6</v>
      </c>
      <c r="K44" s="20">
        <f t="shared" si="18"/>
        <v>-47226.4</v>
      </c>
      <c r="L44" s="20">
        <f t="shared" si="18"/>
        <v>-31445</v>
      </c>
      <c r="M44" s="20">
        <f t="shared" si="18"/>
        <v>-19881.6</v>
      </c>
      <c r="N44" s="46">
        <f t="shared" si="17"/>
        <v>-630492.2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SUM(B47:B54)</f>
        <v>-6284.5</v>
      </c>
      <c r="C46" s="26">
        <f aca="true" t="shared" si="20" ref="C46:M46">SUM(C47:C54)</f>
        <v>-4450.2300000000005</v>
      </c>
      <c r="D46" s="26">
        <f t="shared" si="20"/>
        <v>-4282.05</v>
      </c>
      <c r="E46" s="26">
        <f t="shared" si="20"/>
        <v>-1856.6100000000001</v>
      </c>
      <c r="F46" s="26">
        <f t="shared" si="20"/>
        <v>-4266.57</v>
      </c>
      <c r="G46" s="26">
        <f t="shared" si="20"/>
        <v>-5333.38</v>
      </c>
      <c r="H46" s="26">
        <f t="shared" si="20"/>
        <v>-6119.28</v>
      </c>
      <c r="I46" s="26">
        <f t="shared" si="20"/>
        <v>-4956.77</v>
      </c>
      <c r="J46" s="26">
        <f t="shared" si="20"/>
        <v>-3960.82</v>
      </c>
      <c r="K46" s="26">
        <f t="shared" si="20"/>
        <v>-4814.62</v>
      </c>
      <c r="L46" s="26">
        <f t="shared" si="20"/>
        <v>-2210.27</v>
      </c>
      <c r="M46" s="26">
        <f t="shared" si="20"/>
        <v>-1277.92</v>
      </c>
      <c r="N46" s="26">
        <f>SUM(N47:N54)</f>
        <v>-49813.02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-1183.29-5101.21</f>
        <v>-6284.5</v>
      </c>
      <c r="C54" s="24">
        <f>-1283.93-3166.3</f>
        <v>-4450.2300000000005</v>
      </c>
      <c r="D54" s="24">
        <v>-4282.05</v>
      </c>
      <c r="E54" s="24">
        <v>-856.61</v>
      </c>
      <c r="F54" s="24">
        <v>-4266.57</v>
      </c>
      <c r="G54" s="24">
        <v>-5333.38</v>
      </c>
      <c r="H54" s="24">
        <f>-4381.04-1238.24</f>
        <v>-5619.28</v>
      </c>
      <c r="I54" s="24">
        <v>-4956.77</v>
      </c>
      <c r="J54" s="24">
        <v>-3960.82</v>
      </c>
      <c r="K54" s="24">
        <v>-4814.62</v>
      </c>
      <c r="L54" s="24">
        <v>-2210.27</v>
      </c>
      <c r="M54" s="24">
        <v>-1277.92</v>
      </c>
      <c r="N54" s="24">
        <f t="shared" si="17"/>
        <v>-48313.02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102</v>
      </c>
      <c r="B55" s="27">
        <v>117200.35999999999</v>
      </c>
      <c r="C55" s="27">
        <v>82460.53</v>
      </c>
      <c r="D55" s="27">
        <v>80617.21</v>
      </c>
      <c r="E55" s="27">
        <v>15504.88</v>
      </c>
      <c r="F55" s="27">
        <v>79891.68</v>
      </c>
      <c r="G55" s="27">
        <v>100174.34</v>
      </c>
      <c r="H55" s="27">
        <v>105132.99</v>
      </c>
      <c r="I55" s="27">
        <v>92364.47</v>
      </c>
      <c r="J55" s="27">
        <v>73690.88</v>
      </c>
      <c r="K55" s="27">
        <v>88939.55</v>
      </c>
      <c r="L55" s="27">
        <v>41092.12</v>
      </c>
      <c r="M55" s="27">
        <v>23267.04</v>
      </c>
      <c r="N55" s="24">
        <f t="shared" si="17"/>
        <v>900336.05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70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71</v>
      </c>
      <c r="B58" s="29">
        <f aca="true" t="shared" si="21" ref="B58:M58">+B36+B42</f>
        <v>1099049.0402245002</v>
      </c>
      <c r="C58" s="29">
        <f t="shared" si="21"/>
        <v>759742.0762645</v>
      </c>
      <c r="D58" s="29">
        <f t="shared" si="21"/>
        <v>737968.5252129501</v>
      </c>
      <c r="E58" s="29">
        <f t="shared" si="21"/>
        <v>126286.46575999999</v>
      </c>
      <c r="F58" s="29">
        <f t="shared" si="21"/>
        <v>743595.37469805</v>
      </c>
      <c r="G58" s="29">
        <f t="shared" si="21"/>
        <v>883878.6224</v>
      </c>
      <c r="H58" s="29">
        <f t="shared" si="21"/>
        <v>950442.5397000002</v>
      </c>
      <c r="I58" s="29">
        <f t="shared" si="21"/>
        <v>866141.7575679999</v>
      </c>
      <c r="J58" s="29">
        <f t="shared" si="21"/>
        <v>676224.7272673998</v>
      </c>
      <c r="K58" s="29">
        <f t="shared" si="21"/>
        <v>806084.5193262399</v>
      </c>
      <c r="L58" s="29">
        <f t="shared" si="21"/>
        <v>389119.58255576994</v>
      </c>
      <c r="M58" s="29">
        <f t="shared" si="21"/>
        <v>209741.40725600003</v>
      </c>
      <c r="N58" s="29">
        <f>SUM(B58:M58)</f>
        <v>8248274.638233409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7" ht="18.75" customHeight="1">
      <c r="A61" s="2" t="s">
        <v>72</v>
      </c>
      <c r="B61" s="36">
        <f>SUM(B62:B75)</f>
        <v>1099049.04</v>
      </c>
      <c r="C61" s="36">
        <f aca="true" t="shared" si="22" ref="C61:M61">SUM(C62:C75)</f>
        <v>759742.0700000001</v>
      </c>
      <c r="D61" s="36">
        <f t="shared" si="22"/>
        <v>737968.52</v>
      </c>
      <c r="E61" s="36">
        <f t="shared" si="22"/>
        <v>126286.47</v>
      </c>
      <c r="F61" s="36">
        <f t="shared" si="22"/>
        <v>743595.38</v>
      </c>
      <c r="G61" s="36">
        <f t="shared" si="22"/>
        <v>883878.62</v>
      </c>
      <c r="H61" s="36">
        <f t="shared" si="22"/>
        <v>950442.5399999999</v>
      </c>
      <c r="I61" s="36">
        <f t="shared" si="22"/>
        <v>866141.76</v>
      </c>
      <c r="J61" s="36">
        <f t="shared" si="22"/>
        <v>676224.73</v>
      </c>
      <c r="K61" s="36">
        <f t="shared" si="22"/>
        <v>806084.52</v>
      </c>
      <c r="L61" s="36">
        <f t="shared" si="22"/>
        <v>389119.58</v>
      </c>
      <c r="M61" s="36">
        <f t="shared" si="22"/>
        <v>209741.41</v>
      </c>
      <c r="N61" s="29">
        <f>SUM(N62:N75)</f>
        <v>8248274.639999999</v>
      </c>
      <c r="Q61" s="73"/>
    </row>
    <row r="62" spans="1:15" ht="18.75" customHeight="1">
      <c r="A62" s="17" t="s">
        <v>73</v>
      </c>
      <c r="B62" s="36">
        <v>206893</v>
      </c>
      <c r="C62" s="36">
        <v>219079.18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425972.18</v>
      </c>
      <c r="O62"/>
    </row>
    <row r="63" spans="1:15" ht="18.75" customHeight="1">
      <c r="A63" s="17" t="s">
        <v>74</v>
      </c>
      <c r="B63" s="36">
        <v>892156.04</v>
      </c>
      <c r="C63" s="36">
        <v>540662.89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1432818.9300000002</v>
      </c>
      <c r="O63"/>
    </row>
    <row r="64" spans="1:16" ht="18.75" customHeight="1">
      <c r="A64" s="17" t="s">
        <v>75</v>
      </c>
      <c r="B64" s="35">
        <v>0</v>
      </c>
      <c r="C64" s="35">
        <v>0</v>
      </c>
      <c r="D64" s="26">
        <v>737968.52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737968.52</v>
      </c>
      <c r="P64"/>
    </row>
    <row r="65" spans="1:17" ht="18.75" customHeight="1">
      <c r="A65" s="17" t="s">
        <v>76</v>
      </c>
      <c r="B65" s="35">
        <v>0</v>
      </c>
      <c r="C65" s="35">
        <v>0</v>
      </c>
      <c r="D65" s="35">
        <v>0</v>
      </c>
      <c r="E65" s="26">
        <v>126286.47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126286.47</v>
      </c>
      <c r="Q65"/>
    </row>
    <row r="66" spans="1:18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26">
        <v>743595.38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743595.38</v>
      </c>
      <c r="R66"/>
    </row>
    <row r="67" spans="1:19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883878.62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883878.62</v>
      </c>
      <c r="S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742146.94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742146.94</v>
      </c>
      <c r="T68"/>
    </row>
    <row r="69" spans="1:20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208295.6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208295.6</v>
      </c>
      <c r="T69"/>
    </row>
    <row r="70" spans="1:21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866141.76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866141.76</v>
      </c>
      <c r="U70"/>
    </row>
    <row r="71" spans="1:22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676224.73</v>
      </c>
      <c r="K71" s="35">
        <v>0</v>
      </c>
      <c r="L71" s="35">
        <v>0</v>
      </c>
      <c r="M71" s="35">
        <v>0</v>
      </c>
      <c r="N71" s="29">
        <f t="shared" si="23"/>
        <v>676224.73</v>
      </c>
      <c r="V71"/>
    </row>
    <row r="72" spans="1:23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806084.52</v>
      </c>
      <c r="L72" s="35">
        <v>0</v>
      </c>
      <c r="M72" s="61"/>
      <c r="N72" s="26">
        <f t="shared" si="23"/>
        <v>806084.52</v>
      </c>
      <c r="W72"/>
    </row>
    <row r="73" spans="1:24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389119.58</v>
      </c>
      <c r="M73" s="35">
        <v>0</v>
      </c>
      <c r="N73" s="29">
        <f t="shared" si="23"/>
        <v>389119.58</v>
      </c>
      <c r="X73"/>
    </row>
    <row r="74" spans="1:25" ht="18.75" customHeight="1">
      <c r="A74" s="17" t="s">
        <v>85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209741.41</v>
      </c>
      <c r="N74" s="26">
        <f t="shared" si="23"/>
        <v>209741.41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86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4">
        <v>2.3385847510931326</v>
      </c>
      <c r="C79" s="44">
        <v>2.2915158804151905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88</v>
      </c>
      <c r="B80" s="44">
        <v>2.0385906268426277</v>
      </c>
      <c r="C80" s="44">
        <v>1.9239926771978269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89</v>
      </c>
      <c r="B81" s="44">
        <v>0</v>
      </c>
      <c r="C81" s="44">
        <v>0</v>
      </c>
      <c r="D81" s="22">
        <f>(D$37+D$38+D$39)/D$7</f>
        <v>1.8683792705089874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2.6022324642303434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2.1815655893983226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1.7300992756234037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2.034627229648939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1.9912604206500952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1.9764076445040213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2.2262076645390256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2.128651218977332</v>
      </c>
      <c r="L89" s="44">
        <v>0</v>
      </c>
      <c r="M89" s="44">
        <v>0</v>
      </c>
      <c r="N89" s="26"/>
      <c r="W89"/>
    </row>
    <row r="90" spans="1:24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2.527047534449844</v>
      </c>
      <c r="M90" s="44">
        <v>0</v>
      </c>
      <c r="N90" s="62"/>
      <c r="X90"/>
    </row>
    <row r="91" spans="1:25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2.476253873059034</v>
      </c>
      <c r="N91" s="50"/>
      <c r="Y91"/>
    </row>
    <row r="92" spans="1:13" ht="50.25" customHeight="1">
      <c r="A92" s="72" t="s">
        <v>103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2017-06-23T19:21:14Z</dcterms:modified>
  <cp:category/>
  <cp:version/>
  <cp:contentType/>
  <cp:contentStatus/>
</cp:coreProperties>
</file>