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<sst xmlns="http://schemas.openxmlformats.org/spreadsheetml/2006/main" count="106" uniqueCount="104">
  <si>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</si>
  <si>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</si>
  <si>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</si>
  <si>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</si>
  <si>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</si>
  <si>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</si>
  <si>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</si>
  <si>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</si>
  <si>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</si>
  <si>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</si>
  <si>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</si>
  <si>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</si>
  <si>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</si>
  <si>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</si>
  <si>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</si>
  <si>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</si>
  <si>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</si>
  <si>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</si>
  <si>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</si>
  <si>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</si>
  <si>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</si>
  <si>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</si>
  <si>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</si>
  <si>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</si>
  <si>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</si>
  <si>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</si>
  <si>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</si>
  <si>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</si>
  <si>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</si>
  <si>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</si>
  <si>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</si>
  <si>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</si>
  <si>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</si>
  <si>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</si>
  <si>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</si>
  <si>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</si>
  <si>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</si>
  <si>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</si>
  <si>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</si>
  <si>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</si>
  <si>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</si>
  <si>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</si>
  <si>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</si>
  <si>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</si>
  <si>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</si>
  <si>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</si>
  <si>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</si>
  <si>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</si>
  <si>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</si>
  <si>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</si>
  <si>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</si>
  <si>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</si>
  <si>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</si>
  <si>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</si>
  <si>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</si>
  <si>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</si>
  <si>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</si>
  <si>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</si>
  <si>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</si>
  <si>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</si>
  <si>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</si>
  <si>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</si>
  <si>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</si>
  <si>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</si>
  <si>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</si>
  <si>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</si>
  <si>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</si>
  <si>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</si>
  <si>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</si>
  <si>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</si>
  <si>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</si>
  <si>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</si>
  <si>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</si>
  <si>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</si>
  <si>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</si>
  <si>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</si>
  <si>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</si>
  <si>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</si>
  <si>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</si>
  <si>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</si>
  <si>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</si>
  <si>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</si>
  <si>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</si>
  <si>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</si>
  <si>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</si>
  <si>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</si>
  <si>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</si>
  <si>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</si>
  <si>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</si>
  <si>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</si>
  <si>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</si>
  <si>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</si>
  <si>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</si>
  <si>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</si>
  <si>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</si>
  <si>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</si>
  <si>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</si>
  <si>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</si>
  <si>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</si>
  <si>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</si>
  <si>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20/06/17 - VENCIMENTO 27/06/17</t>
  </si>
  <si>
    <t>5.2.8. Ajuste de Remuneração Previsto Contratualmente (1)</t>
  </si>
  <si>
    <t>5.3. Revisão de Remuneração pelo Transporte Coletivo (2)</t>
  </si>
  <si>
    <t>Nota:  (1) Ajuste de remuneração previsto contratualmente, período de 04 a 24/05/17, parcela 5/8.
               (2) Revisão referente ao reajuste da tarifa de remuneração, período de 01/05 a 11/06/17, parcela 6/9.
               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</si>
</sst>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638175</xdr:colOff>
      <xdr:row>95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821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638175</xdr:colOff>
      <xdr:row>95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821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638175</xdr:colOff>
      <xdr:row>95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821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125" style="1" bestFit="1" customWidth="1"/>
    <col min="17" max="16384" width="9.00390625" style="1" customWidth="1"/>
  </cols>
  <sheetData>
    <row r="1" spans="1:14" ht="2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100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1</v>
      </c>
      <c r="B4" s="72" t="s">
        <v>42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2</v>
      </c>
    </row>
    <row r="5" spans="1:14" ht="42" customHeight="1">
      <c r="A5" s="72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2"/>
    </row>
    <row r="6" spans="1:14" ht="20.25" customHeight="1">
      <c r="A6" s="72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2"/>
    </row>
    <row r="7" spans="1:25" ht="18.75" customHeight="1">
      <c r="A7" s="9" t="s">
        <v>3</v>
      </c>
      <c r="B7" s="10">
        <f>B8+B20+B24</f>
        <v>508211</v>
      </c>
      <c r="C7" s="10">
        <f>C8+C20+C24</f>
        <v>377911</v>
      </c>
      <c r="D7" s="10">
        <f>D8+D20+D24</f>
        <v>382069</v>
      </c>
      <c r="E7" s="10">
        <f>E8+E20+E24</f>
        <v>50881</v>
      </c>
      <c r="F7" s="10">
        <f aca="true" t="shared" si="0" ref="F7:M7">F8+F20+F24</f>
        <v>327947</v>
      </c>
      <c r="G7" s="10">
        <f t="shared" si="0"/>
        <v>513488</v>
      </c>
      <c r="H7" s="10">
        <f t="shared" si="0"/>
        <v>470821</v>
      </c>
      <c r="I7" s="10">
        <f t="shared" si="0"/>
        <v>420333</v>
      </c>
      <c r="J7" s="10">
        <f t="shared" si="0"/>
        <v>298390</v>
      </c>
      <c r="K7" s="10">
        <f t="shared" si="0"/>
        <v>368580</v>
      </c>
      <c r="L7" s="10">
        <f t="shared" si="0"/>
        <v>152335</v>
      </c>
      <c r="M7" s="10">
        <f t="shared" si="0"/>
        <v>89763</v>
      </c>
      <c r="N7" s="10">
        <f>+N8+N20+N24</f>
        <v>3960729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206812</v>
      </c>
      <c r="C8" s="12">
        <f>+C9+C12+C16</f>
        <v>167839</v>
      </c>
      <c r="D8" s="12">
        <f>+D9+D12+D16</f>
        <v>185153</v>
      </c>
      <c r="E8" s="12">
        <f>+E9+E12+E16</f>
        <v>22043</v>
      </c>
      <c r="F8" s="12">
        <f aca="true" t="shared" si="1" ref="F8:M8">+F9+F12+F16</f>
        <v>144927</v>
      </c>
      <c r="G8" s="12">
        <f t="shared" si="1"/>
        <v>234657</v>
      </c>
      <c r="H8" s="12">
        <f t="shared" si="1"/>
        <v>208761</v>
      </c>
      <c r="I8" s="12">
        <f t="shared" si="1"/>
        <v>191456</v>
      </c>
      <c r="J8" s="12">
        <f t="shared" si="1"/>
        <v>135928</v>
      </c>
      <c r="K8" s="12">
        <f t="shared" si="1"/>
        <v>157203</v>
      </c>
      <c r="L8" s="12">
        <f t="shared" si="1"/>
        <v>74885</v>
      </c>
      <c r="M8" s="12">
        <f t="shared" si="1"/>
        <v>45898</v>
      </c>
      <c r="N8" s="12">
        <f>SUM(B8:M8)</f>
        <v>1775562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17426</v>
      </c>
      <c r="C9" s="14">
        <v>18543</v>
      </c>
      <c r="D9" s="14">
        <v>13087</v>
      </c>
      <c r="E9" s="14">
        <v>1254</v>
      </c>
      <c r="F9" s="14">
        <v>10780</v>
      </c>
      <c r="G9" s="14">
        <v>20002</v>
      </c>
      <c r="H9" s="14">
        <v>23821</v>
      </c>
      <c r="I9" s="14">
        <v>10964</v>
      </c>
      <c r="J9" s="14">
        <v>14507</v>
      </c>
      <c r="K9" s="14">
        <v>11455</v>
      </c>
      <c r="L9" s="14">
        <v>7776</v>
      </c>
      <c r="M9" s="14">
        <v>5385</v>
      </c>
      <c r="N9" s="12">
        <f aca="true" t="shared" si="2" ref="N9:N19">SUM(B9:M9)</f>
        <v>155000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17426</v>
      </c>
      <c r="C10" s="14">
        <f>+C9-C11</f>
        <v>18543</v>
      </c>
      <c r="D10" s="14">
        <f>+D9-D11</f>
        <v>13087</v>
      </c>
      <c r="E10" s="14">
        <f>+E9-E11</f>
        <v>1254</v>
      </c>
      <c r="F10" s="14">
        <f aca="true" t="shared" si="3" ref="F10:M10">+F9-F11</f>
        <v>10780</v>
      </c>
      <c r="G10" s="14">
        <f t="shared" si="3"/>
        <v>20002</v>
      </c>
      <c r="H10" s="14">
        <f t="shared" si="3"/>
        <v>23821</v>
      </c>
      <c r="I10" s="14">
        <f t="shared" si="3"/>
        <v>10964</v>
      </c>
      <c r="J10" s="14">
        <f t="shared" si="3"/>
        <v>14507</v>
      </c>
      <c r="K10" s="14">
        <f t="shared" si="3"/>
        <v>11455</v>
      </c>
      <c r="L10" s="14">
        <f t="shared" si="3"/>
        <v>7776</v>
      </c>
      <c r="M10" s="14">
        <f t="shared" si="3"/>
        <v>5385</v>
      </c>
      <c r="N10" s="12">
        <f t="shared" si="2"/>
        <v>155000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176346</v>
      </c>
      <c r="C12" s="14">
        <f>C13+C14+C15</f>
        <v>139486</v>
      </c>
      <c r="D12" s="14">
        <f>D13+D14+D15</f>
        <v>161859</v>
      </c>
      <c r="E12" s="14">
        <f>E13+E14+E15</f>
        <v>19511</v>
      </c>
      <c r="F12" s="14">
        <f aca="true" t="shared" si="4" ref="F12:M12">F13+F14+F15</f>
        <v>125500</v>
      </c>
      <c r="G12" s="14">
        <f t="shared" si="4"/>
        <v>199687</v>
      </c>
      <c r="H12" s="14">
        <f t="shared" si="4"/>
        <v>172453</v>
      </c>
      <c r="I12" s="14">
        <f t="shared" si="4"/>
        <v>167980</v>
      </c>
      <c r="J12" s="14">
        <f t="shared" si="4"/>
        <v>113115</v>
      </c>
      <c r="K12" s="14">
        <f t="shared" si="4"/>
        <v>134252</v>
      </c>
      <c r="L12" s="14">
        <f t="shared" si="4"/>
        <v>62885</v>
      </c>
      <c r="M12" s="14">
        <f t="shared" si="4"/>
        <v>38288</v>
      </c>
      <c r="N12" s="12">
        <f t="shared" si="2"/>
        <v>1511362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83933</v>
      </c>
      <c r="C13" s="14">
        <v>68342</v>
      </c>
      <c r="D13" s="14">
        <v>76248</v>
      </c>
      <c r="E13" s="14">
        <v>9406</v>
      </c>
      <c r="F13" s="14">
        <v>58291</v>
      </c>
      <c r="G13" s="14">
        <v>94695</v>
      </c>
      <c r="H13" s="14">
        <v>86326</v>
      </c>
      <c r="I13" s="14">
        <v>82446</v>
      </c>
      <c r="J13" s="14">
        <v>53869</v>
      </c>
      <c r="K13" s="14">
        <v>63049</v>
      </c>
      <c r="L13" s="14">
        <v>29369</v>
      </c>
      <c r="M13" s="14">
        <v>17511</v>
      </c>
      <c r="N13" s="12">
        <f t="shared" si="2"/>
        <v>723485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87722</v>
      </c>
      <c r="C14" s="14">
        <v>65333</v>
      </c>
      <c r="D14" s="14">
        <v>82551</v>
      </c>
      <c r="E14" s="14">
        <v>9445</v>
      </c>
      <c r="F14" s="14">
        <v>63292</v>
      </c>
      <c r="G14" s="14">
        <v>96918</v>
      </c>
      <c r="H14" s="14">
        <v>80574</v>
      </c>
      <c r="I14" s="14">
        <v>82432</v>
      </c>
      <c r="J14" s="14">
        <v>55858</v>
      </c>
      <c r="K14" s="14">
        <v>68004</v>
      </c>
      <c r="L14" s="14">
        <v>31540</v>
      </c>
      <c r="M14" s="14">
        <v>19953</v>
      </c>
      <c r="N14" s="12">
        <f t="shared" si="2"/>
        <v>743622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4691</v>
      </c>
      <c r="C15" s="14">
        <v>5811</v>
      </c>
      <c r="D15" s="14">
        <v>3060</v>
      </c>
      <c r="E15" s="14">
        <v>660</v>
      </c>
      <c r="F15" s="14">
        <v>3917</v>
      </c>
      <c r="G15" s="14">
        <v>8074</v>
      </c>
      <c r="H15" s="14">
        <v>5553</v>
      </c>
      <c r="I15" s="14">
        <v>3102</v>
      </c>
      <c r="J15" s="14">
        <v>3388</v>
      </c>
      <c r="K15" s="14">
        <v>3199</v>
      </c>
      <c r="L15" s="14">
        <v>1976</v>
      </c>
      <c r="M15" s="14">
        <v>824</v>
      </c>
      <c r="N15" s="12">
        <f t="shared" si="2"/>
        <v>44255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13040</v>
      </c>
      <c r="C16" s="14">
        <f>C17+C18+C19</f>
        <v>9810</v>
      </c>
      <c r="D16" s="14">
        <f>D17+D18+D19</f>
        <v>10207</v>
      </c>
      <c r="E16" s="14">
        <f>E17+E18+E19</f>
        <v>1278</v>
      </c>
      <c r="F16" s="14">
        <f aca="true" t="shared" si="5" ref="F16:M16">F17+F18+F19</f>
        <v>8647</v>
      </c>
      <c r="G16" s="14">
        <f t="shared" si="5"/>
        <v>14968</v>
      </c>
      <c r="H16" s="14">
        <f t="shared" si="5"/>
        <v>12487</v>
      </c>
      <c r="I16" s="14">
        <f t="shared" si="5"/>
        <v>12512</v>
      </c>
      <c r="J16" s="14">
        <f t="shared" si="5"/>
        <v>8306</v>
      </c>
      <c r="K16" s="14">
        <f t="shared" si="5"/>
        <v>11496</v>
      </c>
      <c r="L16" s="14">
        <f t="shared" si="5"/>
        <v>4224</v>
      </c>
      <c r="M16" s="14">
        <f t="shared" si="5"/>
        <v>2225</v>
      </c>
      <c r="N16" s="12">
        <f t="shared" si="2"/>
        <v>109200</v>
      </c>
    </row>
    <row r="17" spans="1:25" ht="18.75" customHeight="1">
      <c r="A17" s="15" t="s">
        <v>16</v>
      </c>
      <c r="B17" s="14">
        <v>12407</v>
      </c>
      <c r="C17" s="14">
        <v>9393</v>
      </c>
      <c r="D17" s="14">
        <v>9691</v>
      </c>
      <c r="E17" s="14">
        <v>1198</v>
      </c>
      <c r="F17" s="14">
        <v>8217</v>
      </c>
      <c r="G17" s="14">
        <v>14306</v>
      </c>
      <c r="H17" s="14">
        <v>11877</v>
      </c>
      <c r="I17" s="14">
        <v>12044</v>
      </c>
      <c r="J17" s="14">
        <v>7888</v>
      </c>
      <c r="K17" s="14">
        <v>10874</v>
      </c>
      <c r="L17" s="14">
        <v>3969</v>
      </c>
      <c r="M17" s="14">
        <v>2068</v>
      </c>
      <c r="N17" s="12">
        <f t="shared" si="2"/>
        <v>103932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629</v>
      </c>
      <c r="C18" s="14">
        <v>414</v>
      </c>
      <c r="D18" s="14">
        <v>516</v>
      </c>
      <c r="E18" s="14">
        <v>79</v>
      </c>
      <c r="F18" s="14">
        <v>430</v>
      </c>
      <c r="G18" s="14">
        <v>657</v>
      </c>
      <c r="H18" s="14">
        <v>601</v>
      </c>
      <c r="I18" s="14">
        <v>462</v>
      </c>
      <c r="J18" s="14">
        <v>415</v>
      </c>
      <c r="K18" s="14">
        <v>612</v>
      </c>
      <c r="L18" s="14">
        <v>254</v>
      </c>
      <c r="M18" s="14">
        <v>157</v>
      </c>
      <c r="N18" s="12">
        <f t="shared" si="2"/>
        <v>5226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</v>
      </c>
      <c r="C19" s="14">
        <v>3</v>
      </c>
      <c r="D19" s="14">
        <v>0</v>
      </c>
      <c r="E19" s="14">
        <v>1</v>
      </c>
      <c r="F19" s="14">
        <v>0</v>
      </c>
      <c r="G19" s="14">
        <v>5</v>
      </c>
      <c r="H19" s="14">
        <v>9</v>
      </c>
      <c r="I19" s="14">
        <v>6</v>
      </c>
      <c r="J19" s="14">
        <v>3</v>
      </c>
      <c r="K19" s="14">
        <v>10</v>
      </c>
      <c r="L19" s="14">
        <v>1</v>
      </c>
      <c r="M19" s="14">
        <v>0</v>
      </c>
      <c r="N19" s="12">
        <f t="shared" si="2"/>
        <v>42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130525</v>
      </c>
      <c r="C20" s="18">
        <f>C21+C22+C23</f>
        <v>83437</v>
      </c>
      <c r="D20" s="18">
        <f>D21+D22+D23</f>
        <v>77251</v>
      </c>
      <c r="E20" s="18">
        <f>E21+E22+E23</f>
        <v>10187</v>
      </c>
      <c r="F20" s="18">
        <f aca="true" t="shared" si="6" ref="F20:M20">F21+F22+F23</f>
        <v>67105</v>
      </c>
      <c r="G20" s="18">
        <f t="shared" si="6"/>
        <v>105751</v>
      </c>
      <c r="H20" s="18">
        <f t="shared" si="6"/>
        <v>112871</v>
      </c>
      <c r="I20" s="18">
        <f t="shared" si="6"/>
        <v>104197</v>
      </c>
      <c r="J20" s="18">
        <f t="shared" si="6"/>
        <v>69532</v>
      </c>
      <c r="K20" s="18">
        <f t="shared" si="6"/>
        <v>106835</v>
      </c>
      <c r="L20" s="18">
        <f t="shared" si="6"/>
        <v>41538</v>
      </c>
      <c r="M20" s="18">
        <f t="shared" si="6"/>
        <v>23688</v>
      </c>
      <c r="N20" s="12">
        <f aca="true" t="shared" si="7" ref="N20:N26">SUM(B20:M20)</f>
        <v>932917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66865</v>
      </c>
      <c r="C21" s="14">
        <v>46213</v>
      </c>
      <c r="D21" s="14">
        <v>40320</v>
      </c>
      <c r="E21" s="14">
        <v>5656</v>
      </c>
      <c r="F21" s="14">
        <v>34746</v>
      </c>
      <c r="G21" s="14">
        <v>55630</v>
      </c>
      <c r="H21" s="14">
        <v>62912</v>
      </c>
      <c r="I21" s="14">
        <v>56611</v>
      </c>
      <c r="J21" s="14">
        <v>36847</v>
      </c>
      <c r="K21" s="14">
        <v>54833</v>
      </c>
      <c r="L21" s="14">
        <v>21697</v>
      </c>
      <c r="M21" s="14">
        <v>11872</v>
      </c>
      <c r="N21" s="12">
        <f t="shared" si="7"/>
        <v>494202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61169</v>
      </c>
      <c r="C22" s="14">
        <v>35115</v>
      </c>
      <c r="D22" s="14">
        <v>35764</v>
      </c>
      <c r="E22" s="14">
        <v>4316</v>
      </c>
      <c r="F22" s="14">
        <v>30815</v>
      </c>
      <c r="G22" s="14">
        <v>47216</v>
      </c>
      <c r="H22" s="14">
        <v>47837</v>
      </c>
      <c r="I22" s="14">
        <v>45971</v>
      </c>
      <c r="J22" s="14">
        <v>31333</v>
      </c>
      <c r="K22" s="14">
        <v>50110</v>
      </c>
      <c r="L22" s="14">
        <v>18924</v>
      </c>
      <c r="M22" s="14">
        <v>11394</v>
      </c>
      <c r="N22" s="12">
        <f t="shared" si="7"/>
        <v>419964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2491</v>
      </c>
      <c r="C23" s="14">
        <v>2109</v>
      </c>
      <c r="D23" s="14">
        <v>1167</v>
      </c>
      <c r="E23" s="14">
        <v>215</v>
      </c>
      <c r="F23" s="14">
        <v>1544</v>
      </c>
      <c r="G23" s="14">
        <v>2905</v>
      </c>
      <c r="H23" s="14">
        <v>2122</v>
      </c>
      <c r="I23" s="14">
        <v>1615</v>
      </c>
      <c r="J23" s="14">
        <v>1352</v>
      </c>
      <c r="K23" s="14">
        <v>1892</v>
      </c>
      <c r="L23" s="14">
        <v>917</v>
      </c>
      <c r="M23" s="14">
        <v>422</v>
      </c>
      <c r="N23" s="12">
        <f t="shared" si="7"/>
        <v>18751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170874</v>
      </c>
      <c r="C24" s="14">
        <f>C25+C26</f>
        <v>126635</v>
      </c>
      <c r="D24" s="14">
        <f>D25+D26</f>
        <v>119665</v>
      </c>
      <c r="E24" s="14">
        <f>E25+E26</f>
        <v>18651</v>
      </c>
      <c r="F24" s="14">
        <f aca="true" t="shared" si="8" ref="F24:M24">F25+F26</f>
        <v>115915</v>
      </c>
      <c r="G24" s="14">
        <f t="shared" si="8"/>
        <v>173080</v>
      </c>
      <c r="H24" s="14">
        <f t="shared" si="8"/>
        <v>149189</v>
      </c>
      <c r="I24" s="14">
        <f t="shared" si="8"/>
        <v>124680</v>
      </c>
      <c r="J24" s="14">
        <f t="shared" si="8"/>
        <v>92930</v>
      </c>
      <c r="K24" s="14">
        <f t="shared" si="8"/>
        <v>104542</v>
      </c>
      <c r="L24" s="14">
        <f t="shared" si="8"/>
        <v>35912</v>
      </c>
      <c r="M24" s="14">
        <f t="shared" si="8"/>
        <v>20177</v>
      </c>
      <c r="N24" s="12">
        <f t="shared" si="7"/>
        <v>1252250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66005</v>
      </c>
      <c r="C25" s="14">
        <v>58697</v>
      </c>
      <c r="D25" s="14">
        <v>53746</v>
      </c>
      <c r="E25" s="14">
        <v>9627</v>
      </c>
      <c r="F25" s="14">
        <v>51620</v>
      </c>
      <c r="G25" s="14">
        <v>82589</v>
      </c>
      <c r="H25" s="14">
        <v>73730</v>
      </c>
      <c r="I25" s="14">
        <v>51431</v>
      </c>
      <c r="J25" s="14">
        <v>43394</v>
      </c>
      <c r="K25" s="14">
        <v>42785</v>
      </c>
      <c r="L25" s="14">
        <v>15014</v>
      </c>
      <c r="M25" s="14">
        <v>7682</v>
      </c>
      <c r="N25" s="12">
        <f t="shared" si="7"/>
        <v>556320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104869</v>
      </c>
      <c r="C26" s="14">
        <v>67938</v>
      </c>
      <c r="D26" s="14">
        <v>65919</v>
      </c>
      <c r="E26" s="14">
        <v>9024</v>
      </c>
      <c r="F26" s="14">
        <v>64295</v>
      </c>
      <c r="G26" s="14">
        <v>90491</v>
      </c>
      <c r="H26" s="14">
        <v>75459</v>
      </c>
      <c r="I26" s="14">
        <v>73249</v>
      </c>
      <c r="J26" s="14">
        <v>49536</v>
      </c>
      <c r="K26" s="14">
        <v>61757</v>
      </c>
      <c r="L26" s="14">
        <v>20898</v>
      </c>
      <c r="M26" s="14">
        <v>12495</v>
      </c>
      <c r="N26" s="12">
        <f t="shared" si="7"/>
        <v>695930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1061710.90453206</v>
      </c>
      <c r="C36" s="60">
        <f aca="true" t="shared" si="11" ref="C36:M36">C37+C38+C39+C40</f>
        <v>762798.7693855</v>
      </c>
      <c r="D36" s="60">
        <f t="shared" si="11"/>
        <v>724009.3119534501</v>
      </c>
      <c r="E36" s="60">
        <f t="shared" si="11"/>
        <v>132322.15611039998</v>
      </c>
      <c r="F36" s="60">
        <f t="shared" si="11"/>
        <v>715427.1204713499</v>
      </c>
      <c r="G36" s="60">
        <f t="shared" si="11"/>
        <v>888326.2624</v>
      </c>
      <c r="H36" s="60">
        <f t="shared" si="11"/>
        <v>953343.9127000002</v>
      </c>
      <c r="I36" s="60">
        <f t="shared" si="11"/>
        <v>830733.6698294</v>
      </c>
      <c r="J36" s="60">
        <f t="shared" si="11"/>
        <v>664286.083777</v>
      </c>
      <c r="K36" s="60">
        <f t="shared" si="11"/>
        <v>784526.1925408</v>
      </c>
      <c r="L36" s="60">
        <f t="shared" si="11"/>
        <v>384946.8788890499</v>
      </c>
      <c r="M36" s="60">
        <f t="shared" si="11"/>
        <v>222225.27058128003</v>
      </c>
      <c r="N36" s="60">
        <f>N37+N38+N39+N40</f>
        <v>8124656.533170292</v>
      </c>
    </row>
    <row r="37" spans="1:14" ht="18.75" customHeight="1">
      <c r="A37" s="57" t="s">
        <v>54</v>
      </c>
      <c r="B37" s="54">
        <f aca="true" t="shared" si="12" ref="B37:M37">B29*B7</f>
        <v>1061601.9579</v>
      </c>
      <c r="C37" s="54">
        <f t="shared" si="12"/>
        <v>762624.3979999999</v>
      </c>
      <c r="D37" s="54">
        <f t="shared" si="12"/>
        <v>713781.3058000001</v>
      </c>
      <c r="E37" s="54">
        <f t="shared" si="12"/>
        <v>131995.4902</v>
      </c>
      <c r="F37" s="54">
        <f t="shared" si="12"/>
        <v>715350.7910999999</v>
      </c>
      <c r="G37" s="54">
        <f t="shared" si="12"/>
        <v>888282.8912</v>
      </c>
      <c r="H37" s="54">
        <f t="shared" si="12"/>
        <v>953082.9503000001</v>
      </c>
      <c r="I37" s="54">
        <f t="shared" si="12"/>
        <v>830578.008</v>
      </c>
      <c r="J37" s="54">
        <f t="shared" si="12"/>
        <v>664066.945</v>
      </c>
      <c r="K37" s="54">
        <f t="shared" si="12"/>
        <v>784227.666</v>
      </c>
      <c r="L37" s="54">
        <f t="shared" si="12"/>
        <v>384798.20999999996</v>
      </c>
      <c r="M37" s="54">
        <f t="shared" si="12"/>
        <v>222163.42500000002</v>
      </c>
      <c r="N37" s="56">
        <f>SUM(B37:M37)</f>
        <v>8112554.038500002</v>
      </c>
    </row>
    <row r="38" spans="1:14" ht="18.75" customHeight="1">
      <c r="A38" s="57" t="s">
        <v>55</v>
      </c>
      <c r="B38" s="54">
        <f aca="true" t="shared" si="13" ref="B38:M38">B30*B7</f>
        <v>-3148.13336794</v>
      </c>
      <c r="C38" s="54">
        <f t="shared" si="13"/>
        <v>-2218.1486145</v>
      </c>
      <c r="D38" s="54">
        <f t="shared" si="13"/>
        <v>-2120.4638465499997</v>
      </c>
      <c r="E38" s="54">
        <f t="shared" si="13"/>
        <v>-319.6140896</v>
      </c>
      <c r="F38" s="54">
        <f t="shared" si="13"/>
        <v>-2085.07062865</v>
      </c>
      <c r="G38" s="54">
        <f t="shared" si="13"/>
        <v>-2618.7888000000003</v>
      </c>
      <c r="H38" s="54">
        <f t="shared" si="13"/>
        <v>-2636.5976</v>
      </c>
      <c r="I38" s="54">
        <f t="shared" si="13"/>
        <v>-2390.9381706</v>
      </c>
      <c r="J38" s="54">
        <f t="shared" si="13"/>
        <v>-1899.461223</v>
      </c>
      <c r="K38" s="54">
        <f t="shared" si="13"/>
        <v>-2303.7134591999998</v>
      </c>
      <c r="L38" s="54">
        <f t="shared" si="13"/>
        <v>-1122.49111095</v>
      </c>
      <c r="M38" s="54">
        <f t="shared" si="13"/>
        <v>-657.19441872</v>
      </c>
      <c r="N38" s="25">
        <f>SUM(B38:M38)</f>
        <v>-23520.61532970999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44697.05999999998</v>
      </c>
      <c r="C42" s="25">
        <f aca="true" t="shared" si="15" ref="C42:M42">+C43+C46+C55+C56</f>
        <v>7546.900000000009</v>
      </c>
      <c r="D42" s="25">
        <f t="shared" si="15"/>
        <v>26604.560000000005</v>
      </c>
      <c r="E42" s="25">
        <f t="shared" si="15"/>
        <v>8883.07</v>
      </c>
      <c r="F42" s="25">
        <f t="shared" si="15"/>
        <v>34661.10999999999</v>
      </c>
      <c r="G42" s="25">
        <f t="shared" si="15"/>
        <v>18833.359999999986</v>
      </c>
      <c r="H42" s="25">
        <f t="shared" si="15"/>
        <v>8493.910000000003</v>
      </c>
      <c r="I42" s="25">
        <f t="shared" si="15"/>
        <v>45744.5</v>
      </c>
      <c r="J42" s="25">
        <f t="shared" si="15"/>
        <v>14603.460000000006</v>
      </c>
      <c r="K42" s="25">
        <f t="shared" si="15"/>
        <v>40595.93</v>
      </c>
      <c r="L42" s="25">
        <f t="shared" si="15"/>
        <v>9333.050000000003</v>
      </c>
      <c r="M42" s="25">
        <f t="shared" si="15"/>
        <v>1526.1200000000026</v>
      </c>
      <c r="N42" s="25">
        <f>+N43+N46+N55+N56</f>
        <v>261523.03000000003</v>
      </c>
    </row>
    <row r="43" spans="1:14" ht="18.75" customHeight="1">
      <c r="A43" s="17" t="s">
        <v>59</v>
      </c>
      <c r="B43" s="26">
        <f>B44+B45</f>
        <v>-66218.8</v>
      </c>
      <c r="C43" s="26">
        <f>C44+C45</f>
        <v>-70463.4</v>
      </c>
      <c r="D43" s="26">
        <f>D44+D45</f>
        <v>-49730.6</v>
      </c>
      <c r="E43" s="26">
        <f>E44+E45</f>
        <v>-4765.2</v>
      </c>
      <c r="F43" s="26">
        <f aca="true" t="shared" si="16" ref="F43:M43">F44+F45</f>
        <v>-40964</v>
      </c>
      <c r="G43" s="26">
        <f t="shared" si="16"/>
        <v>-76007.6</v>
      </c>
      <c r="H43" s="26">
        <f t="shared" si="16"/>
        <v>-90519.8</v>
      </c>
      <c r="I43" s="26">
        <f t="shared" si="16"/>
        <v>-41663.2</v>
      </c>
      <c r="J43" s="26">
        <f t="shared" si="16"/>
        <v>-55126.6</v>
      </c>
      <c r="K43" s="26">
        <f t="shared" si="16"/>
        <v>-43529</v>
      </c>
      <c r="L43" s="26">
        <f t="shared" si="16"/>
        <v>-29548.8</v>
      </c>
      <c r="M43" s="26">
        <f t="shared" si="16"/>
        <v>-20463</v>
      </c>
      <c r="N43" s="25">
        <f aca="true" t="shared" si="17" ref="N43:N56">SUM(B43:M43)</f>
        <v>-589000</v>
      </c>
    </row>
    <row r="44" spans="1:25" ht="18.75" customHeight="1">
      <c r="A44" s="13" t="s">
        <v>60</v>
      </c>
      <c r="B44" s="20">
        <f>ROUND(-B9*$D$3,2)</f>
        <v>-66218.8</v>
      </c>
      <c r="C44" s="20">
        <f>ROUND(-C9*$D$3,2)</f>
        <v>-70463.4</v>
      </c>
      <c r="D44" s="20">
        <f>ROUND(-D9*$D$3,2)</f>
        <v>-49730.6</v>
      </c>
      <c r="E44" s="20">
        <f>ROUND(-E9*$D$3,2)</f>
        <v>-4765.2</v>
      </c>
      <c r="F44" s="20">
        <f aca="true" t="shared" si="18" ref="F44:M44">ROUND(-F9*$D$3,2)</f>
        <v>-40964</v>
      </c>
      <c r="G44" s="20">
        <f t="shared" si="18"/>
        <v>-76007.6</v>
      </c>
      <c r="H44" s="20">
        <f t="shared" si="18"/>
        <v>-90519.8</v>
      </c>
      <c r="I44" s="20">
        <f t="shared" si="18"/>
        <v>-41663.2</v>
      </c>
      <c r="J44" s="20">
        <f t="shared" si="18"/>
        <v>-55126.6</v>
      </c>
      <c r="K44" s="20">
        <f t="shared" si="18"/>
        <v>-43529</v>
      </c>
      <c r="L44" s="20">
        <f t="shared" si="18"/>
        <v>-29548.8</v>
      </c>
      <c r="M44" s="20">
        <f t="shared" si="18"/>
        <v>-20463</v>
      </c>
      <c r="N44" s="46">
        <f t="shared" si="17"/>
        <v>-589000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SUM(B47:B54)</f>
        <v>-6284.5</v>
      </c>
      <c r="C46" s="26">
        <f aca="true" t="shared" si="20" ref="C46:M46">SUM(C47:C54)</f>
        <v>-4450.2300000000005</v>
      </c>
      <c r="D46" s="26">
        <f t="shared" si="20"/>
        <v>-4282.05</v>
      </c>
      <c r="E46" s="26">
        <f t="shared" si="20"/>
        <v>-1856.6100000000001</v>
      </c>
      <c r="F46" s="26">
        <f t="shared" si="20"/>
        <v>-4266.57</v>
      </c>
      <c r="G46" s="26">
        <f t="shared" si="20"/>
        <v>-5333.38</v>
      </c>
      <c r="H46" s="26">
        <f t="shared" si="20"/>
        <v>-6119.28</v>
      </c>
      <c r="I46" s="26">
        <f t="shared" si="20"/>
        <v>-4956.77</v>
      </c>
      <c r="J46" s="26">
        <f t="shared" si="20"/>
        <v>-3960.82</v>
      </c>
      <c r="K46" s="26">
        <f t="shared" si="20"/>
        <v>-4814.62</v>
      </c>
      <c r="L46" s="26">
        <f t="shared" si="20"/>
        <v>-2210.27</v>
      </c>
      <c r="M46" s="26">
        <f t="shared" si="20"/>
        <v>-1277.92</v>
      </c>
      <c r="N46" s="26">
        <f>SUM(N47:N54)</f>
        <v>-49813.02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-1183.29-5101.21</f>
        <v>-6284.5</v>
      </c>
      <c r="C54" s="24">
        <f>-1283.93-3166.3</f>
        <v>-4450.2300000000005</v>
      </c>
      <c r="D54" s="24">
        <v>-4282.05</v>
      </c>
      <c r="E54" s="24">
        <v>-856.61</v>
      </c>
      <c r="F54" s="24">
        <v>-4266.57</v>
      </c>
      <c r="G54" s="24">
        <v>-5333.38</v>
      </c>
      <c r="H54" s="24">
        <f>-4381.04-1238.24</f>
        <v>-5619.28</v>
      </c>
      <c r="I54" s="24">
        <v>-4956.77</v>
      </c>
      <c r="J54" s="24">
        <v>-3960.82</v>
      </c>
      <c r="K54" s="24">
        <v>-4814.62</v>
      </c>
      <c r="L54" s="24">
        <v>-2210.27</v>
      </c>
      <c r="M54" s="24">
        <v>-1277.92</v>
      </c>
      <c r="N54" s="24">
        <f t="shared" si="17"/>
        <v>-48313.02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102</v>
      </c>
      <c r="B55" s="27">
        <v>117200.35999999999</v>
      </c>
      <c r="C55" s="27">
        <v>82460.53</v>
      </c>
      <c r="D55" s="27">
        <v>80617.21</v>
      </c>
      <c r="E55" s="27">
        <v>15504.88</v>
      </c>
      <c r="F55" s="27">
        <v>79891.68</v>
      </c>
      <c r="G55" s="27">
        <v>100174.34</v>
      </c>
      <c r="H55" s="27">
        <v>105132.99</v>
      </c>
      <c r="I55" s="27">
        <v>92364.47</v>
      </c>
      <c r="J55" s="27">
        <v>73690.88</v>
      </c>
      <c r="K55" s="27">
        <v>88939.55</v>
      </c>
      <c r="L55" s="27">
        <v>41092.12</v>
      </c>
      <c r="M55" s="27">
        <v>23267.04</v>
      </c>
      <c r="N55" s="24">
        <f t="shared" si="17"/>
        <v>900336.05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71</v>
      </c>
      <c r="B58" s="29">
        <f aca="true" t="shared" si="21" ref="B58:M58">+B36+B42</f>
        <v>1106407.96453206</v>
      </c>
      <c r="C58" s="29">
        <f t="shared" si="21"/>
        <v>770345.6693855</v>
      </c>
      <c r="D58" s="29">
        <f t="shared" si="21"/>
        <v>750613.8719534501</v>
      </c>
      <c r="E58" s="29">
        <f t="shared" si="21"/>
        <v>141205.2261104</v>
      </c>
      <c r="F58" s="29">
        <f t="shared" si="21"/>
        <v>750088.2304713499</v>
      </c>
      <c r="G58" s="29">
        <f t="shared" si="21"/>
        <v>907159.6224</v>
      </c>
      <c r="H58" s="29">
        <f t="shared" si="21"/>
        <v>961837.8227000003</v>
      </c>
      <c r="I58" s="29">
        <f t="shared" si="21"/>
        <v>876478.1698294</v>
      </c>
      <c r="J58" s="29">
        <f t="shared" si="21"/>
        <v>678889.5437769999</v>
      </c>
      <c r="K58" s="29">
        <f t="shared" si="21"/>
        <v>825122.1225408</v>
      </c>
      <c r="L58" s="29">
        <f t="shared" si="21"/>
        <v>394279.9288890499</v>
      </c>
      <c r="M58" s="29">
        <f t="shared" si="21"/>
        <v>223751.39058128002</v>
      </c>
      <c r="N58" s="29">
        <f>SUM(B58:M58)</f>
        <v>8386179.563170291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6" ht="18.75" customHeight="1">
      <c r="A61" s="2" t="s">
        <v>72</v>
      </c>
      <c r="B61" s="36">
        <f>SUM(B62:B75)</f>
        <v>1106407.98</v>
      </c>
      <c r="C61" s="36">
        <f aca="true" t="shared" si="22" ref="C61:M61">SUM(C62:C75)</f>
        <v>770345.6699999999</v>
      </c>
      <c r="D61" s="36">
        <f t="shared" si="22"/>
        <v>750613.88</v>
      </c>
      <c r="E61" s="36">
        <f t="shared" si="22"/>
        <v>141205.23</v>
      </c>
      <c r="F61" s="36">
        <f t="shared" si="22"/>
        <v>750088.23</v>
      </c>
      <c r="G61" s="36">
        <f t="shared" si="22"/>
        <v>907159.62</v>
      </c>
      <c r="H61" s="36">
        <f t="shared" si="22"/>
        <v>961837.8200000001</v>
      </c>
      <c r="I61" s="36">
        <f t="shared" si="22"/>
        <v>876478.17</v>
      </c>
      <c r="J61" s="36">
        <f t="shared" si="22"/>
        <v>678889.55</v>
      </c>
      <c r="K61" s="36">
        <f t="shared" si="22"/>
        <v>825122.13</v>
      </c>
      <c r="L61" s="36">
        <f t="shared" si="22"/>
        <v>394279.93</v>
      </c>
      <c r="M61" s="36">
        <f t="shared" si="22"/>
        <v>223751.4</v>
      </c>
      <c r="N61" s="29">
        <f>SUM(N62:N75)</f>
        <v>8386179.609999999</v>
      </c>
      <c r="P61" s="66"/>
    </row>
    <row r="62" spans="1:15" ht="18.75" customHeight="1">
      <c r="A62" s="17" t="s">
        <v>73</v>
      </c>
      <c r="B62" s="36">
        <v>206849.56</v>
      </c>
      <c r="C62" s="36">
        <v>221532.23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428381.79000000004</v>
      </c>
      <c r="O62"/>
    </row>
    <row r="63" spans="1:15" ht="18.75" customHeight="1">
      <c r="A63" s="17" t="s">
        <v>74</v>
      </c>
      <c r="B63" s="36">
        <v>899558.42</v>
      </c>
      <c r="C63" s="36">
        <v>548813.44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1448371.8599999999</v>
      </c>
      <c r="O63"/>
    </row>
    <row r="64" spans="1:16" ht="18.75" customHeight="1">
      <c r="A64" s="17" t="s">
        <v>75</v>
      </c>
      <c r="B64" s="35">
        <v>0</v>
      </c>
      <c r="C64" s="35">
        <v>0</v>
      </c>
      <c r="D64" s="26">
        <v>750613.88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750613.88</v>
      </c>
      <c r="P64"/>
    </row>
    <row r="65" spans="1:17" ht="18.75" customHeight="1">
      <c r="A65" s="17" t="s">
        <v>76</v>
      </c>
      <c r="B65" s="35">
        <v>0</v>
      </c>
      <c r="C65" s="35">
        <v>0</v>
      </c>
      <c r="D65" s="35">
        <v>0</v>
      </c>
      <c r="E65" s="26">
        <v>141205.23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141205.23</v>
      </c>
      <c r="Q65"/>
    </row>
    <row r="66" spans="1:18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26">
        <v>750088.23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750088.23</v>
      </c>
      <c r="R66"/>
    </row>
    <row r="67" spans="1:19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907159.62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907159.62</v>
      </c>
      <c r="S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751965.04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751965.04</v>
      </c>
      <c r="T68"/>
    </row>
    <row r="69" spans="1:20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209872.78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209872.78</v>
      </c>
      <c r="T69"/>
    </row>
    <row r="70" spans="1:21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876478.17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876478.17</v>
      </c>
      <c r="U70"/>
    </row>
    <row r="71" spans="1:22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678889.55</v>
      </c>
      <c r="K71" s="35">
        <v>0</v>
      </c>
      <c r="L71" s="35">
        <v>0</v>
      </c>
      <c r="M71" s="35">
        <v>0</v>
      </c>
      <c r="N71" s="29">
        <f t="shared" si="23"/>
        <v>678889.55</v>
      </c>
      <c r="V71"/>
    </row>
    <row r="72" spans="1:23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825122.13</v>
      </c>
      <c r="L72" s="35">
        <v>0</v>
      </c>
      <c r="M72" s="61"/>
      <c r="N72" s="26">
        <f t="shared" si="23"/>
        <v>825122.13</v>
      </c>
      <c r="W72"/>
    </row>
    <row r="73" spans="1:24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394279.93</v>
      </c>
      <c r="M73" s="35">
        <v>0</v>
      </c>
      <c r="N73" s="29">
        <f t="shared" si="23"/>
        <v>394279.93</v>
      </c>
      <c r="X73"/>
    </row>
    <row r="74" spans="1:25" ht="18.75" customHeight="1">
      <c r="A74" s="17" t="s">
        <v>85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223751.4</v>
      </c>
      <c r="N74" s="26">
        <f t="shared" si="23"/>
        <v>223751.4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86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2.3405284946742224</v>
      </c>
      <c r="C79" s="44">
        <v>2.292828123225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2.038577618969971</v>
      </c>
      <c r="C80" s="44">
        <v>1.923943105165789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1.8683071433522482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2.6006201943829717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2.1815327491068675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1.7299844639017854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2.0345433520460925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1.9912191177168905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1.9763703297847184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2.226234403890881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2.128509936895111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2.5269759338894535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2.475688987458976</v>
      </c>
      <c r="N91" s="50"/>
      <c r="Y91"/>
    </row>
    <row r="92" spans="1:13" ht="48.75" customHeight="1">
      <c r="A92" s="67" t="s">
        <v>103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5" ht="14.25">
      <c r="B95" s="40"/>
    </row>
    <row r="96" ht="14.25">
      <c r="H96" s="41"/>
    </row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2017-06-27T21:16:02Z</dcterms:modified>
  <cp:category/>
  <cp:version/>
  <cp:contentType/>
  <cp:contentStatus/>
</cp:coreProperties>
</file>