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<sst xmlns="http://schemas.openxmlformats.org/spreadsheetml/2006/main" count="106" uniqueCount="104">
  <si>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</si>
  <si>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</si>
  <si>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</si>
  <si>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</si>
  <si>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</si>
  <si>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</si>
  <si>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</si>
  <si>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</si>
  <si>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</si>
  <si>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</si>
  <si>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</si>
  <si>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</si>
  <si>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</si>
  <si>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</si>
  <si>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</si>
  <si>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</si>
  <si>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</si>
  <si>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</si>
  <si>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</si>
  <si>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</si>
  <si>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</si>
  <si>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</si>
  <si>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</si>
  <si>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</si>
  <si>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</si>
  <si>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</si>
  <si>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</si>
  <si>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</si>
  <si>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</si>
  <si>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</si>
  <si>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</si>
  <si>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</si>
  <si>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</si>
  <si>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</si>
  <si>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</si>
  <si>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</si>
  <si>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</si>
  <si>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</si>
  <si>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</si>
  <si>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</si>
  <si>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</si>
  <si>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</si>
  <si>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</si>
  <si>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</si>
  <si>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</si>
  <si>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</si>
  <si>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</si>
  <si>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</si>
  <si>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</si>
  <si>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</si>
  <si>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</si>
  <si>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</si>
  <si>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</si>
  <si>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</si>
  <si>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</si>
  <si>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</si>
  <si>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</si>
  <si>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</si>
  <si>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</si>
  <si>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</si>
  <si>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</si>
  <si>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</si>
  <si>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</si>
  <si>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</si>
  <si>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</si>
  <si>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</si>
  <si>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</si>
  <si>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</si>
  <si>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</si>
  <si>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</si>
  <si>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</si>
  <si>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</si>
  <si>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</si>
  <si>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</si>
  <si>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</si>
  <si>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</si>
  <si>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</si>
  <si>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</si>
  <si>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</si>
  <si>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</si>
  <si>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</si>
  <si>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</si>
  <si>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</si>
  <si>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</si>
  <si>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</si>
  <si>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</si>
  <si>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</si>
  <si>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</si>
  <si>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</si>
  <si>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</si>
  <si>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</si>
  <si>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</si>
  <si>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</si>
  <si>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</si>
  <si>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</si>
  <si>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</si>
  <si>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</si>
  <si>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</si>
  <si>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</si>
  <si>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</si>
  <si>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28/06/17 - VENCIMENTO 05/07/17</t>
  </si>
  <si>
    <t>5.2.8. Ajuste de Remuneração Previsto Contratualmente (1)</t>
  </si>
  <si>
    <t>8. Tarifa de Remuneração por Passageiro (2)</t>
  </si>
  <si>
    <t>Nota: (1) Ajuste de remuneração previsto contratualmente, período de 25/05 a 25/06/17, parcela 2/20.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</si>
</sst>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3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173" fontId="4" fillId="0" borderId="0" xfId="52" applyNumberFormat="1" applyFont="1" applyAlignment="1">
      <alignment vertical="center"/>
    </xf>
    <xf numFmtId="0" fontId="43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638175</xdr:colOff>
      <xdr:row>95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55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638175</xdr:colOff>
      <xdr:row>95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55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638175</xdr:colOff>
      <xdr:row>95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552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494606</v>
      </c>
      <c r="C7" s="10">
        <f>C8+C20+C24</f>
        <v>361479</v>
      </c>
      <c r="D7" s="10">
        <f>D8+D20+D24</f>
        <v>376504</v>
      </c>
      <c r="E7" s="10">
        <f>E8+E20+E24</f>
        <v>51558</v>
      </c>
      <c r="F7" s="10">
        <f aca="true" t="shared" si="0" ref="F7:M7">F8+F20+F24</f>
        <v>317108</v>
      </c>
      <c r="G7" s="10">
        <f t="shared" si="0"/>
        <v>507194</v>
      </c>
      <c r="H7" s="10">
        <f t="shared" si="0"/>
        <v>457808</v>
      </c>
      <c r="I7" s="10">
        <f t="shared" si="0"/>
        <v>412489</v>
      </c>
      <c r="J7" s="10">
        <f t="shared" si="0"/>
        <v>295186</v>
      </c>
      <c r="K7" s="10">
        <f t="shared" si="0"/>
        <v>358737</v>
      </c>
      <c r="L7" s="10">
        <f t="shared" si="0"/>
        <v>149611</v>
      </c>
      <c r="M7" s="10">
        <f t="shared" si="0"/>
        <v>84087</v>
      </c>
      <c r="N7" s="10">
        <f>+N8+N20+N24</f>
        <v>3866367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202293</v>
      </c>
      <c r="C8" s="12">
        <f>+C9+C12+C16</f>
        <v>161705</v>
      </c>
      <c r="D8" s="12">
        <f>+D9+D12+D16</f>
        <v>181787</v>
      </c>
      <c r="E8" s="12">
        <f>+E9+E12+E16</f>
        <v>22610</v>
      </c>
      <c r="F8" s="12">
        <f aca="true" t="shared" si="1" ref="F8:M8">+F9+F12+F16</f>
        <v>140918</v>
      </c>
      <c r="G8" s="12">
        <f t="shared" si="1"/>
        <v>232800</v>
      </c>
      <c r="H8" s="12">
        <f t="shared" si="1"/>
        <v>204301</v>
      </c>
      <c r="I8" s="12">
        <f t="shared" si="1"/>
        <v>186418</v>
      </c>
      <c r="J8" s="12">
        <f t="shared" si="1"/>
        <v>133437</v>
      </c>
      <c r="K8" s="12">
        <f t="shared" si="1"/>
        <v>152748</v>
      </c>
      <c r="L8" s="12">
        <f t="shared" si="1"/>
        <v>73420</v>
      </c>
      <c r="M8" s="12">
        <f t="shared" si="1"/>
        <v>42340</v>
      </c>
      <c r="N8" s="12">
        <f>SUM(B8:M8)</f>
        <v>1734777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16639</v>
      </c>
      <c r="C9" s="14">
        <v>17763</v>
      </c>
      <c r="D9" s="14">
        <v>12704</v>
      </c>
      <c r="E9" s="14">
        <v>1252</v>
      </c>
      <c r="F9" s="14">
        <v>10384</v>
      </c>
      <c r="G9" s="14">
        <v>19772</v>
      </c>
      <c r="H9" s="14">
        <v>23256</v>
      </c>
      <c r="I9" s="14">
        <v>10376</v>
      </c>
      <c r="J9" s="14">
        <v>13915</v>
      </c>
      <c r="K9" s="14">
        <v>10769</v>
      </c>
      <c r="L9" s="14">
        <v>7704</v>
      </c>
      <c r="M9" s="14">
        <v>4867</v>
      </c>
      <c r="N9" s="12">
        <f aca="true" t="shared" si="2" ref="N9:N19">SUM(B9:M9)</f>
        <v>149401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16639</v>
      </c>
      <c r="C10" s="14">
        <f>+C9-C11</f>
        <v>17763</v>
      </c>
      <c r="D10" s="14">
        <f>+D9-D11</f>
        <v>12704</v>
      </c>
      <c r="E10" s="14">
        <f>+E9-E11</f>
        <v>1252</v>
      </c>
      <c r="F10" s="14">
        <f aca="true" t="shared" si="3" ref="F10:M10">+F9-F11</f>
        <v>10384</v>
      </c>
      <c r="G10" s="14">
        <f t="shared" si="3"/>
        <v>19772</v>
      </c>
      <c r="H10" s="14">
        <f t="shared" si="3"/>
        <v>23256</v>
      </c>
      <c r="I10" s="14">
        <f t="shared" si="3"/>
        <v>10376</v>
      </c>
      <c r="J10" s="14">
        <f t="shared" si="3"/>
        <v>13915</v>
      </c>
      <c r="K10" s="14">
        <f t="shared" si="3"/>
        <v>10769</v>
      </c>
      <c r="L10" s="14">
        <f t="shared" si="3"/>
        <v>7704</v>
      </c>
      <c r="M10" s="14">
        <f t="shared" si="3"/>
        <v>4867</v>
      </c>
      <c r="N10" s="12">
        <f t="shared" si="2"/>
        <v>149401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172807</v>
      </c>
      <c r="C12" s="14">
        <f>C13+C14+C15</f>
        <v>134450</v>
      </c>
      <c r="D12" s="14">
        <f>D13+D14+D15</f>
        <v>158890</v>
      </c>
      <c r="E12" s="14">
        <f>E13+E14+E15</f>
        <v>20001</v>
      </c>
      <c r="F12" s="14">
        <f aca="true" t="shared" si="4" ref="F12:M12">F13+F14+F15</f>
        <v>121744</v>
      </c>
      <c r="G12" s="14">
        <f t="shared" si="4"/>
        <v>197927</v>
      </c>
      <c r="H12" s="14">
        <f t="shared" si="4"/>
        <v>168865</v>
      </c>
      <c r="I12" s="14">
        <f t="shared" si="4"/>
        <v>163636</v>
      </c>
      <c r="J12" s="14">
        <f t="shared" si="4"/>
        <v>111419</v>
      </c>
      <c r="K12" s="14">
        <f t="shared" si="4"/>
        <v>130765</v>
      </c>
      <c r="L12" s="14">
        <f t="shared" si="4"/>
        <v>61595</v>
      </c>
      <c r="M12" s="14">
        <f t="shared" si="4"/>
        <v>35436</v>
      </c>
      <c r="N12" s="12">
        <f t="shared" si="2"/>
        <v>1477535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85123</v>
      </c>
      <c r="C13" s="14">
        <v>68248</v>
      </c>
      <c r="D13" s="14">
        <v>76722</v>
      </c>
      <c r="E13" s="14">
        <v>10111</v>
      </c>
      <c r="F13" s="14">
        <v>59104</v>
      </c>
      <c r="G13" s="14">
        <v>97386</v>
      </c>
      <c r="H13" s="14">
        <v>88324</v>
      </c>
      <c r="I13" s="14">
        <v>83219</v>
      </c>
      <c r="J13" s="14">
        <v>55058</v>
      </c>
      <c r="K13" s="14">
        <v>64375</v>
      </c>
      <c r="L13" s="14">
        <v>29729</v>
      </c>
      <c r="M13" s="14">
        <v>16793</v>
      </c>
      <c r="N13" s="12">
        <f t="shared" si="2"/>
        <v>734192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83768</v>
      </c>
      <c r="C14" s="14">
        <v>61616</v>
      </c>
      <c r="D14" s="14">
        <v>79686</v>
      </c>
      <c r="E14" s="14">
        <v>9349</v>
      </c>
      <c r="F14" s="14">
        <v>59692</v>
      </c>
      <c r="G14" s="14">
        <v>93882</v>
      </c>
      <c r="H14" s="14">
        <v>76057</v>
      </c>
      <c r="I14" s="14">
        <v>77969</v>
      </c>
      <c r="J14" s="14">
        <v>53670</v>
      </c>
      <c r="K14" s="14">
        <v>64042</v>
      </c>
      <c r="L14" s="14">
        <v>30400</v>
      </c>
      <c r="M14" s="14">
        <v>17909</v>
      </c>
      <c r="N14" s="12">
        <f t="shared" si="2"/>
        <v>708040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3916</v>
      </c>
      <c r="C15" s="14">
        <v>4586</v>
      </c>
      <c r="D15" s="14">
        <v>2482</v>
      </c>
      <c r="E15" s="14">
        <v>541</v>
      </c>
      <c r="F15" s="14">
        <v>2948</v>
      </c>
      <c r="G15" s="14">
        <v>6659</v>
      </c>
      <c r="H15" s="14">
        <v>4484</v>
      </c>
      <c r="I15" s="14">
        <v>2448</v>
      </c>
      <c r="J15" s="14">
        <v>2691</v>
      </c>
      <c r="K15" s="14">
        <v>2348</v>
      </c>
      <c r="L15" s="14">
        <v>1466</v>
      </c>
      <c r="M15" s="14">
        <v>734</v>
      </c>
      <c r="N15" s="12">
        <f t="shared" si="2"/>
        <v>35303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12847</v>
      </c>
      <c r="C16" s="14">
        <f>C17+C18+C19</f>
        <v>9492</v>
      </c>
      <c r="D16" s="14">
        <f>D17+D18+D19</f>
        <v>10193</v>
      </c>
      <c r="E16" s="14">
        <f>E17+E18+E19</f>
        <v>1357</v>
      </c>
      <c r="F16" s="14">
        <f aca="true" t="shared" si="5" ref="F16:M16">F17+F18+F19</f>
        <v>8790</v>
      </c>
      <c r="G16" s="14">
        <f t="shared" si="5"/>
        <v>15101</v>
      </c>
      <c r="H16" s="14">
        <f t="shared" si="5"/>
        <v>12180</v>
      </c>
      <c r="I16" s="14">
        <f t="shared" si="5"/>
        <v>12406</v>
      </c>
      <c r="J16" s="14">
        <f t="shared" si="5"/>
        <v>8103</v>
      </c>
      <c r="K16" s="14">
        <f t="shared" si="5"/>
        <v>11214</v>
      </c>
      <c r="L16" s="14">
        <f t="shared" si="5"/>
        <v>4121</v>
      </c>
      <c r="M16" s="14">
        <f t="shared" si="5"/>
        <v>2037</v>
      </c>
      <c r="N16" s="12">
        <f t="shared" si="2"/>
        <v>107841</v>
      </c>
    </row>
    <row r="17" spans="1:25" ht="18.75" customHeight="1">
      <c r="A17" s="15" t="s">
        <v>16</v>
      </c>
      <c r="B17" s="14">
        <v>12348</v>
      </c>
      <c r="C17" s="14">
        <v>9176</v>
      </c>
      <c r="D17" s="14">
        <v>9783</v>
      </c>
      <c r="E17" s="14">
        <v>1289</v>
      </c>
      <c r="F17" s="14">
        <v>8497</v>
      </c>
      <c r="G17" s="14">
        <v>14547</v>
      </c>
      <c r="H17" s="14">
        <v>11720</v>
      </c>
      <c r="I17" s="14">
        <v>12050</v>
      </c>
      <c r="J17" s="14">
        <v>7794</v>
      </c>
      <c r="K17" s="14">
        <v>10735</v>
      </c>
      <c r="L17" s="14">
        <v>3911</v>
      </c>
      <c r="M17" s="14">
        <v>1935</v>
      </c>
      <c r="N17" s="12">
        <f t="shared" si="2"/>
        <v>103785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498</v>
      </c>
      <c r="C18" s="14">
        <v>310</v>
      </c>
      <c r="D18" s="14">
        <v>407</v>
      </c>
      <c r="E18" s="14">
        <v>68</v>
      </c>
      <c r="F18" s="14">
        <v>291</v>
      </c>
      <c r="G18" s="14">
        <v>554</v>
      </c>
      <c r="H18" s="14">
        <v>458</v>
      </c>
      <c r="I18" s="14">
        <v>347</v>
      </c>
      <c r="J18" s="14">
        <v>305</v>
      </c>
      <c r="K18" s="14">
        <v>462</v>
      </c>
      <c r="L18" s="14">
        <v>210</v>
      </c>
      <c r="M18" s="14">
        <v>100</v>
      </c>
      <c r="N18" s="12">
        <f t="shared" si="2"/>
        <v>4010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</v>
      </c>
      <c r="C19" s="14">
        <v>6</v>
      </c>
      <c r="D19" s="14">
        <v>3</v>
      </c>
      <c r="E19" s="14">
        <v>0</v>
      </c>
      <c r="F19" s="14">
        <v>2</v>
      </c>
      <c r="G19" s="14">
        <v>0</v>
      </c>
      <c r="H19" s="14">
        <v>2</v>
      </c>
      <c r="I19" s="14">
        <v>9</v>
      </c>
      <c r="J19" s="14">
        <v>4</v>
      </c>
      <c r="K19" s="14">
        <v>17</v>
      </c>
      <c r="L19" s="14">
        <v>0</v>
      </c>
      <c r="M19" s="14">
        <v>2</v>
      </c>
      <c r="N19" s="12">
        <f t="shared" si="2"/>
        <v>46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128391</v>
      </c>
      <c r="C20" s="18">
        <f>C21+C22+C23</f>
        <v>80732</v>
      </c>
      <c r="D20" s="18">
        <f>D21+D22+D23</f>
        <v>76509</v>
      </c>
      <c r="E20" s="18">
        <f>E21+E22+E23</f>
        <v>10435</v>
      </c>
      <c r="F20" s="18">
        <f aca="true" t="shared" si="6" ref="F20:M20">F21+F22+F23</f>
        <v>65285</v>
      </c>
      <c r="G20" s="18">
        <f t="shared" si="6"/>
        <v>105777</v>
      </c>
      <c r="H20" s="18">
        <f t="shared" si="6"/>
        <v>110212</v>
      </c>
      <c r="I20" s="18">
        <f t="shared" si="6"/>
        <v>103560</v>
      </c>
      <c r="J20" s="18">
        <f t="shared" si="6"/>
        <v>69356</v>
      </c>
      <c r="K20" s="18">
        <f t="shared" si="6"/>
        <v>106142</v>
      </c>
      <c r="L20" s="18">
        <f t="shared" si="6"/>
        <v>41515</v>
      </c>
      <c r="M20" s="18">
        <f t="shared" si="6"/>
        <v>22735</v>
      </c>
      <c r="N20" s="12">
        <f aca="true" t="shared" si="7" ref="N20:N26">SUM(B20:M20)</f>
        <v>920649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68284</v>
      </c>
      <c r="C21" s="14">
        <v>46576</v>
      </c>
      <c r="D21" s="14">
        <v>41307</v>
      </c>
      <c r="E21" s="14">
        <v>5988</v>
      </c>
      <c r="F21" s="14">
        <v>35670</v>
      </c>
      <c r="G21" s="14">
        <v>58709</v>
      </c>
      <c r="H21" s="14">
        <v>64343</v>
      </c>
      <c r="I21" s="14">
        <v>58038</v>
      </c>
      <c r="J21" s="14">
        <v>38196</v>
      </c>
      <c r="K21" s="14">
        <v>56074</v>
      </c>
      <c r="L21" s="14">
        <v>22131</v>
      </c>
      <c r="M21" s="14">
        <v>11821</v>
      </c>
      <c r="N21" s="12">
        <f t="shared" si="7"/>
        <v>507137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57862</v>
      </c>
      <c r="C22" s="14">
        <v>32392</v>
      </c>
      <c r="D22" s="14">
        <v>34255</v>
      </c>
      <c r="E22" s="14">
        <v>4235</v>
      </c>
      <c r="F22" s="14">
        <v>28460</v>
      </c>
      <c r="G22" s="14">
        <v>44600</v>
      </c>
      <c r="H22" s="14">
        <v>44054</v>
      </c>
      <c r="I22" s="14">
        <v>44184</v>
      </c>
      <c r="J22" s="14">
        <v>29968</v>
      </c>
      <c r="K22" s="14">
        <v>48558</v>
      </c>
      <c r="L22" s="14">
        <v>18684</v>
      </c>
      <c r="M22" s="14">
        <v>10538</v>
      </c>
      <c r="N22" s="12">
        <f t="shared" si="7"/>
        <v>397790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2245</v>
      </c>
      <c r="C23" s="14">
        <v>1764</v>
      </c>
      <c r="D23" s="14">
        <v>947</v>
      </c>
      <c r="E23" s="14">
        <v>212</v>
      </c>
      <c r="F23" s="14">
        <v>1155</v>
      </c>
      <c r="G23" s="14">
        <v>2468</v>
      </c>
      <c r="H23" s="14">
        <v>1815</v>
      </c>
      <c r="I23" s="14">
        <v>1338</v>
      </c>
      <c r="J23" s="14">
        <v>1192</v>
      </c>
      <c r="K23" s="14">
        <v>1510</v>
      </c>
      <c r="L23" s="14">
        <v>700</v>
      </c>
      <c r="M23" s="14">
        <v>376</v>
      </c>
      <c r="N23" s="12">
        <f t="shared" si="7"/>
        <v>15722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163922</v>
      </c>
      <c r="C24" s="14">
        <f>C25+C26</f>
        <v>119042</v>
      </c>
      <c r="D24" s="14">
        <f>D25+D26</f>
        <v>118208</v>
      </c>
      <c r="E24" s="14">
        <f>E25+E26</f>
        <v>18513</v>
      </c>
      <c r="F24" s="14">
        <f aca="true" t="shared" si="8" ref="F24:M24">F25+F26</f>
        <v>110905</v>
      </c>
      <c r="G24" s="14">
        <f t="shared" si="8"/>
        <v>168617</v>
      </c>
      <c r="H24" s="14">
        <f t="shared" si="8"/>
        <v>143295</v>
      </c>
      <c r="I24" s="14">
        <f t="shared" si="8"/>
        <v>122511</v>
      </c>
      <c r="J24" s="14">
        <f t="shared" si="8"/>
        <v>92393</v>
      </c>
      <c r="K24" s="14">
        <f t="shared" si="8"/>
        <v>99847</v>
      </c>
      <c r="L24" s="14">
        <f t="shared" si="8"/>
        <v>34676</v>
      </c>
      <c r="M24" s="14">
        <f t="shared" si="8"/>
        <v>19012</v>
      </c>
      <c r="N24" s="12">
        <f t="shared" si="7"/>
        <v>1210941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69970</v>
      </c>
      <c r="C25" s="14">
        <v>60359</v>
      </c>
      <c r="D25" s="14">
        <v>57493</v>
      </c>
      <c r="E25" s="14">
        <v>10304</v>
      </c>
      <c r="F25" s="14">
        <v>54750</v>
      </c>
      <c r="G25" s="14">
        <v>88555</v>
      </c>
      <c r="H25" s="14">
        <v>76733</v>
      </c>
      <c r="I25" s="14">
        <v>54577</v>
      </c>
      <c r="J25" s="14">
        <v>47464</v>
      </c>
      <c r="K25" s="14">
        <v>45398</v>
      </c>
      <c r="L25" s="14">
        <v>15995</v>
      </c>
      <c r="M25" s="14">
        <v>7830</v>
      </c>
      <c r="N25" s="12">
        <f t="shared" si="7"/>
        <v>589428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93952</v>
      </c>
      <c r="C26" s="14">
        <v>58683</v>
      </c>
      <c r="D26" s="14">
        <v>60715</v>
      </c>
      <c r="E26" s="14">
        <v>8209</v>
      </c>
      <c r="F26" s="14">
        <v>56155</v>
      </c>
      <c r="G26" s="14">
        <v>80062</v>
      </c>
      <c r="H26" s="14">
        <v>66562</v>
      </c>
      <c r="I26" s="14">
        <v>67934</v>
      </c>
      <c r="J26" s="14">
        <v>44929</v>
      </c>
      <c r="K26" s="14">
        <v>54449</v>
      </c>
      <c r="L26" s="14">
        <v>18681</v>
      </c>
      <c r="M26" s="14">
        <v>11182</v>
      </c>
      <c r="N26" s="12">
        <f t="shared" si="7"/>
        <v>621513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2.08270546</v>
      </c>
      <c r="C28" s="23">
        <f aca="true" t="shared" si="9" ref="C28:M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3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2.0243</v>
      </c>
      <c r="I29" s="23">
        <v>1.976</v>
      </c>
      <c r="J29" s="23">
        <v>2.2255</v>
      </c>
      <c r="K29" s="23">
        <v>2.1277</v>
      </c>
      <c r="L29" s="23">
        <v>2.526</v>
      </c>
      <c r="M29" s="23">
        <v>2.475</v>
      </c>
      <c r="N29" s="24"/>
    </row>
    <row r="30" spans="1:25" ht="18.75" customHeight="1">
      <c r="A30" s="51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4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</row>
    <row r="32" spans="1:14" ht="18.75" customHeight="1">
      <c r="A32" s="54" t="s">
        <v>50</v>
      </c>
      <c r="B32" s="55">
        <f>B33*B34</f>
        <v>3257.0800000000004</v>
      </c>
      <c r="C32" s="55">
        <f aca="true" t="shared" si="10" ref="C32:M32">C33*C34</f>
        <v>2392.52</v>
      </c>
      <c r="D32" s="55">
        <f t="shared" si="10"/>
        <v>2161.4</v>
      </c>
      <c r="E32" s="55">
        <f t="shared" si="10"/>
        <v>646.2800000000001</v>
      </c>
      <c r="F32" s="55">
        <f t="shared" si="10"/>
        <v>2161.4</v>
      </c>
      <c r="G32" s="55">
        <f t="shared" si="10"/>
        <v>2662.1600000000003</v>
      </c>
      <c r="H32" s="55">
        <f t="shared" si="10"/>
        <v>2897.56</v>
      </c>
      <c r="I32" s="55">
        <f t="shared" si="10"/>
        <v>2546.6000000000004</v>
      </c>
      <c r="J32" s="55">
        <f t="shared" si="10"/>
        <v>2118.6</v>
      </c>
      <c r="K32" s="55">
        <f t="shared" si="10"/>
        <v>2602.2400000000002</v>
      </c>
      <c r="L32" s="55">
        <f t="shared" si="10"/>
        <v>1271.16</v>
      </c>
      <c r="M32" s="55">
        <f t="shared" si="10"/>
        <v>719.0400000000001</v>
      </c>
      <c r="N32" s="25">
        <f>SUM(B32:M32)</f>
        <v>25436.04</v>
      </c>
    </row>
    <row r="33" spans="1:25" ht="18.75" customHeight="1">
      <c r="A33" s="51" t="s">
        <v>51</v>
      </c>
      <c r="B33" s="57">
        <v>761</v>
      </c>
      <c r="C33" s="57">
        <v>559</v>
      </c>
      <c r="D33" s="57">
        <v>505</v>
      </c>
      <c r="E33" s="57">
        <v>151</v>
      </c>
      <c r="F33" s="57">
        <v>505</v>
      </c>
      <c r="G33" s="57">
        <v>622</v>
      </c>
      <c r="H33" s="57">
        <v>677</v>
      </c>
      <c r="I33" s="57">
        <v>595</v>
      </c>
      <c r="J33" s="57">
        <v>495</v>
      </c>
      <c r="K33" s="57">
        <v>608</v>
      </c>
      <c r="L33" s="57">
        <v>297</v>
      </c>
      <c r="M33" s="57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1" t="s">
        <v>52</v>
      </c>
      <c r="B34" s="53">
        <v>4.28</v>
      </c>
      <c r="C34" s="53">
        <v>4.28</v>
      </c>
      <c r="D34" s="53">
        <v>4.28</v>
      </c>
      <c r="E34" s="53">
        <v>4.28</v>
      </c>
      <c r="F34" s="53">
        <v>4.28</v>
      </c>
      <c r="G34" s="53">
        <v>4.28</v>
      </c>
      <c r="H34" s="53">
        <v>4.28</v>
      </c>
      <c r="I34" s="53">
        <v>4.28</v>
      </c>
      <c r="J34" s="53">
        <v>4.28</v>
      </c>
      <c r="K34" s="53">
        <v>4.28</v>
      </c>
      <c r="L34" s="53">
        <v>4.28</v>
      </c>
      <c r="M34" s="53">
        <v>4.28</v>
      </c>
      <c r="N34" s="53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8.75" customHeight="1">
      <c r="A36" s="58" t="s">
        <v>53</v>
      </c>
      <c r="B36" s="59">
        <f>B37+B38+B39+B40</f>
        <v>1033375.6967487601</v>
      </c>
      <c r="C36" s="59">
        <f aca="true" t="shared" si="11" ref="C36:M36">C37+C38+C39+C40</f>
        <v>729735.4410095</v>
      </c>
      <c r="D36" s="59">
        <f t="shared" si="11"/>
        <v>713643.6644252</v>
      </c>
      <c r="E36" s="59">
        <f t="shared" si="11"/>
        <v>134074.1768672</v>
      </c>
      <c r="F36" s="59">
        <f t="shared" si="11"/>
        <v>691852.9235914</v>
      </c>
      <c r="G36" s="59">
        <f t="shared" si="11"/>
        <v>877470.3712</v>
      </c>
      <c r="H36" s="59">
        <f t="shared" si="11"/>
        <v>927074.5696000002</v>
      </c>
      <c r="I36" s="59">
        <f t="shared" si="11"/>
        <v>815278.5440702</v>
      </c>
      <c r="J36" s="59">
        <f t="shared" si="11"/>
        <v>657175.9774798</v>
      </c>
      <c r="K36" s="59">
        <f t="shared" si="11"/>
        <v>763644.76255312</v>
      </c>
      <c r="L36" s="59">
        <f t="shared" si="11"/>
        <v>378086.12687373</v>
      </c>
      <c r="M36" s="59">
        <f t="shared" si="11"/>
        <v>208218.72707472002</v>
      </c>
      <c r="N36" s="59">
        <f>N37+N38+N39+N40</f>
        <v>7929630.981493631</v>
      </c>
    </row>
    <row r="37" spans="1:14" ht="18.75" customHeight="1">
      <c r="A37" s="56" t="s">
        <v>54</v>
      </c>
      <c r="B37" s="53">
        <f aca="true" t="shared" si="12" ref="B37:M37">B29*B7</f>
        <v>1033182.4734000001</v>
      </c>
      <c r="C37" s="53">
        <f t="shared" si="12"/>
        <v>729464.622</v>
      </c>
      <c r="D37" s="53">
        <f t="shared" si="12"/>
        <v>703384.7728</v>
      </c>
      <c r="E37" s="53">
        <f t="shared" si="12"/>
        <v>133751.7636</v>
      </c>
      <c r="F37" s="53">
        <f t="shared" si="12"/>
        <v>691707.6804</v>
      </c>
      <c r="G37" s="53">
        <f t="shared" si="12"/>
        <v>877394.9006</v>
      </c>
      <c r="H37" s="53">
        <f t="shared" si="12"/>
        <v>926740.7344000001</v>
      </c>
      <c r="I37" s="53">
        <f t="shared" si="12"/>
        <v>815078.264</v>
      </c>
      <c r="J37" s="53">
        <f t="shared" si="12"/>
        <v>656936.443</v>
      </c>
      <c r="K37" s="53">
        <f t="shared" si="12"/>
        <v>763284.7149</v>
      </c>
      <c r="L37" s="53">
        <f t="shared" si="12"/>
        <v>377917.386</v>
      </c>
      <c r="M37" s="53">
        <f t="shared" si="12"/>
        <v>208115.325</v>
      </c>
      <c r="N37" s="55">
        <f>SUM(B37:M37)</f>
        <v>7916959.080100001</v>
      </c>
    </row>
    <row r="38" spans="1:14" ht="18.75" customHeight="1">
      <c r="A38" s="56" t="s">
        <v>55</v>
      </c>
      <c r="B38" s="53">
        <f aca="true" t="shared" si="13" ref="B38:M38">B30*B7</f>
        <v>-3063.8566512400002</v>
      </c>
      <c r="C38" s="53">
        <f t="shared" si="13"/>
        <v>-2121.7009905</v>
      </c>
      <c r="D38" s="53">
        <f t="shared" si="13"/>
        <v>-2089.5783748</v>
      </c>
      <c r="E38" s="53">
        <f t="shared" si="13"/>
        <v>-323.8667328</v>
      </c>
      <c r="F38" s="53">
        <f t="shared" si="13"/>
        <v>-2016.1568086</v>
      </c>
      <c r="G38" s="53">
        <f t="shared" si="13"/>
        <v>-2586.6894</v>
      </c>
      <c r="H38" s="53">
        <f t="shared" si="13"/>
        <v>-2563.7248</v>
      </c>
      <c r="I38" s="53">
        <f t="shared" si="13"/>
        <v>-2346.3199298</v>
      </c>
      <c r="J38" s="53">
        <f t="shared" si="13"/>
        <v>-1879.0655202</v>
      </c>
      <c r="K38" s="53">
        <f t="shared" si="13"/>
        <v>-2242.19234688</v>
      </c>
      <c r="L38" s="53">
        <f t="shared" si="13"/>
        <v>-1102.4191262699999</v>
      </c>
      <c r="M38" s="53">
        <f t="shared" si="13"/>
        <v>-615.63792528</v>
      </c>
      <c r="N38" s="25">
        <f>SUM(B38:M38)</f>
        <v>-22951.208606370004</v>
      </c>
    </row>
    <row r="39" spans="1:14" ht="18.75" customHeight="1">
      <c r="A39" s="56" t="s">
        <v>56</v>
      </c>
      <c r="B39" s="53">
        <f aca="true" t="shared" si="14" ref="B39:M39">B32</f>
        <v>3257.0800000000004</v>
      </c>
      <c r="C39" s="53">
        <f t="shared" si="14"/>
        <v>2392.52</v>
      </c>
      <c r="D39" s="53">
        <f t="shared" si="14"/>
        <v>2161.4</v>
      </c>
      <c r="E39" s="53">
        <f t="shared" si="14"/>
        <v>646.2800000000001</v>
      </c>
      <c r="F39" s="53">
        <f t="shared" si="14"/>
        <v>2161.4</v>
      </c>
      <c r="G39" s="53">
        <f t="shared" si="14"/>
        <v>2662.1600000000003</v>
      </c>
      <c r="H39" s="53">
        <f t="shared" si="14"/>
        <v>2897.56</v>
      </c>
      <c r="I39" s="53">
        <f t="shared" si="14"/>
        <v>2546.6000000000004</v>
      </c>
      <c r="J39" s="53">
        <f t="shared" si="14"/>
        <v>2118.6</v>
      </c>
      <c r="K39" s="53">
        <f t="shared" si="14"/>
        <v>2602.2400000000002</v>
      </c>
      <c r="L39" s="53">
        <f t="shared" si="14"/>
        <v>1271.16</v>
      </c>
      <c r="M39" s="53">
        <f t="shared" si="14"/>
        <v>719.0400000000001</v>
      </c>
      <c r="N39" s="55">
        <f>SUM(B39:M39)</f>
        <v>25436.04</v>
      </c>
    </row>
    <row r="40" spans="1:25" ht="18.75" customHeight="1">
      <c r="A40" s="2" t="s">
        <v>57</v>
      </c>
      <c r="B40" s="53">
        <v>0</v>
      </c>
      <c r="C40" s="53">
        <v>0</v>
      </c>
      <c r="D40" s="53">
        <v>10187.07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5">
        <f>SUM(B40:M40)</f>
        <v>10187.07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0"/>
    </row>
    <row r="42" spans="1:14" ht="18.75" customHeight="1">
      <c r="A42" s="2" t="s">
        <v>58</v>
      </c>
      <c r="B42" s="25">
        <f>+B43+B46+B55+B56</f>
        <v>-97782.03</v>
      </c>
      <c r="C42" s="25">
        <f aca="true" t="shared" si="15" ref="C42:M42">+C43+C46+C55+C56</f>
        <v>-92041.18</v>
      </c>
      <c r="D42" s="25">
        <f t="shared" si="15"/>
        <v>-73087.67</v>
      </c>
      <c r="E42" s="25">
        <f t="shared" si="15"/>
        <v>-10152.630000000001</v>
      </c>
      <c r="F42" s="25">
        <f t="shared" si="15"/>
        <v>-62660.22</v>
      </c>
      <c r="G42" s="25">
        <f t="shared" si="15"/>
        <v>-104137.37000000001</v>
      </c>
      <c r="H42" s="25">
        <f t="shared" si="15"/>
        <v>-119309.85</v>
      </c>
      <c r="I42" s="25">
        <f t="shared" si="15"/>
        <v>-66714.95000000001</v>
      </c>
      <c r="J42" s="25">
        <f t="shared" si="15"/>
        <v>-75137.32</v>
      </c>
      <c r="K42" s="25">
        <f t="shared" si="15"/>
        <v>-66897.26</v>
      </c>
      <c r="L42" s="25">
        <f t="shared" si="15"/>
        <v>-41293.94</v>
      </c>
      <c r="M42" s="25">
        <f t="shared" si="15"/>
        <v>-25415.73</v>
      </c>
      <c r="N42" s="25">
        <f>+N43+N46+N55+N56</f>
        <v>-834630.1499999999</v>
      </c>
    </row>
    <row r="43" spans="1:14" ht="18.75" customHeight="1">
      <c r="A43" s="17" t="s">
        <v>59</v>
      </c>
      <c r="B43" s="26">
        <f>B44+B45</f>
        <v>-63228.2</v>
      </c>
      <c r="C43" s="26">
        <f>C44+C45</f>
        <v>-67499.4</v>
      </c>
      <c r="D43" s="26">
        <f>D44+D45</f>
        <v>-48275.2</v>
      </c>
      <c r="E43" s="26">
        <f>E44+E45</f>
        <v>-4757.6</v>
      </c>
      <c r="F43" s="26">
        <f aca="true" t="shared" si="16" ref="F43:M43">F44+F45</f>
        <v>-39459.2</v>
      </c>
      <c r="G43" s="26">
        <f t="shared" si="16"/>
        <v>-75133.6</v>
      </c>
      <c r="H43" s="26">
        <f t="shared" si="16"/>
        <v>-88372.8</v>
      </c>
      <c r="I43" s="26">
        <f t="shared" si="16"/>
        <v>-39428.8</v>
      </c>
      <c r="J43" s="26">
        <f t="shared" si="16"/>
        <v>-52877</v>
      </c>
      <c r="K43" s="26">
        <f t="shared" si="16"/>
        <v>-40922.2</v>
      </c>
      <c r="L43" s="26">
        <f t="shared" si="16"/>
        <v>-29275.2</v>
      </c>
      <c r="M43" s="26">
        <f t="shared" si="16"/>
        <v>-18494.6</v>
      </c>
      <c r="N43" s="25">
        <f aca="true" t="shared" si="17" ref="N43:N56">SUM(B43:M43)</f>
        <v>-567723.7999999999</v>
      </c>
    </row>
    <row r="44" spans="1:25" ht="18.75" customHeight="1">
      <c r="A44" s="13" t="s">
        <v>60</v>
      </c>
      <c r="B44" s="20">
        <f>ROUND(-B9*$D$3,2)</f>
        <v>-63228.2</v>
      </c>
      <c r="C44" s="20">
        <f>ROUND(-C9*$D$3,2)</f>
        <v>-67499.4</v>
      </c>
      <c r="D44" s="20">
        <f>ROUND(-D9*$D$3,2)</f>
        <v>-48275.2</v>
      </c>
      <c r="E44" s="20">
        <f>ROUND(-E9*$D$3,2)</f>
        <v>-4757.6</v>
      </c>
      <c r="F44" s="20">
        <f aca="true" t="shared" si="18" ref="F44:M44">ROUND(-F9*$D$3,2)</f>
        <v>-39459.2</v>
      </c>
      <c r="G44" s="20">
        <f t="shared" si="18"/>
        <v>-75133.6</v>
      </c>
      <c r="H44" s="20">
        <f t="shared" si="18"/>
        <v>-88372.8</v>
      </c>
      <c r="I44" s="20">
        <f t="shared" si="18"/>
        <v>-39428.8</v>
      </c>
      <c r="J44" s="20">
        <f t="shared" si="18"/>
        <v>-52877</v>
      </c>
      <c r="K44" s="20">
        <f t="shared" si="18"/>
        <v>-40922.2</v>
      </c>
      <c r="L44" s="20">
        <f t="shared" si="18"/>
        <v>-29275.2</v>
      </c>
      <c r="M44" s="20">
        <f t="shared" si="18"/>
        <v>-18494.6</v>
      </c>
      <c r="N44" s="45">
        <f t="shared" si="17"/>
        <v>-567723.7999999999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5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SUM(B47:B54)</f>
        <v>-34553.83</v>
      </c>
      <c r="C46" s="26">
        <f aca="true" t="shared" si="20" ref="C46:M46">SUM(C47:C54)</f>
        <v>-24541.780000000002</v>
      </c>
      <c r="D46" s="26">
        <f t="shared" si="20"/>
        <v>-24812.47</v>
      </c>
      <c r="E46" s="26">
        <f t="shared" si="20"/>
        <v>-5395.03</v>
      </c>
      <c r="F46" s="26">
        <f t="shared" si="20"/>
        <v>-23201.02</v>
      </c>
      <c r="G46" s="26">
        <f t="shared" si="20"/>
        <v>-29003.77</v>
      </c>
      <c r="H46" s="26">
        <f t="shared" si="20"/>
        <v>-30937.050000000003</v>
      </c>
      <c r="I46" s="26">
        <f t="shared" si="20"/>
        <v>-27286.15</v>
      </c>
      <c r="J46" s="26">
        <f t="shared" si="20"/>
        <v>-22260.32</v>
      </c>
      <c r="K46" s="26">
        <f t="shared" si="20"/>
        <v>-25975.06</v>
      </c>
      <c r="L46" s="26">
        <f t="shared" si="20"/>
        <v>-12018.74</v>
      </c>
      <c r="M46" s="26">
        <f t="shared" si="20"/>
        <v>-6921.13</v>
      </c>
      <c r="N46" s="26">
        <f>SUM(N47:N54)</f>
        <v>-266906.35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-68.4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-68.4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-500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-370.7</v>
      </c>
      <c r="D51" s="24">
        <v>-1348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-1718.7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101</v>
      </c>
      <c r="B54" s="24">
        <f>-6420.64-28064.79</f>
        <v>-34485.43</v>
      </c>
      <c r="C54" s="24">
        <f>-6968.47-17202.61</f>
        <v>-24171.08</v>
      </c>
      <c r="D54" s="24">
        <f>-23464.47</f>
        <v>-23464.47</v>
      </c>
      <c r="E54" s="24">
        <v>-4395.03</v>
      </c>
      <c r="F54" s="24">
        <v>-23201.02</v>
      </c>
      <c r="G54" s="24">
        <v>-29003.77</v>
      </c>
      <c r="H54" s="24">
        <f>-23714.49-6722.56</f>
        <v>-30437.050000000003</v>
      </c>
      <c r="I54" s="24">
        <v>-27286.15</v>
      </c>
      <c r="J54" s="24">
        <v>-21760.32</v>
      </c>
      <c r="K54" s="24">
        <v>-25975.06</v>
      </c>
      <c r="L54" s="24">
        <v>-12018.74</v>
      </c>
      <c r="M54" s="24">
        <v>-6921.13</v>
      </c>
      <c r="N54" s="24">
        <f t="shared" si="17"/>
        <v>-263119.25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71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7"/>
        <v>0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20"/>
    </row>
    <row r="58" spans="1:25" ht="15.75">
      <c r="A58" s="2" t="s">
        <v>72</v>
      </c>
      <c r="B58" s="29">
        <f aca="true" t="shared" si="21" ref="B58:M58">+B36+B42</f>
        <v>935593.66674876</v>
      </c>
      <c r="C58" s="29">
        <f t="shared" si="21"/>
        <v>637694.2610094999</v>
      </c>
      <c r="D58" s="29">
        <f t="shared" si="21"/>
        <v>640555.9944251999</v>
      </c>
      <c r="E58" s="29">
        <f t="shared" si="21"/>
        <v>123921.5468672</v>
      </c>
      <c r="F58" s="29">
        <f t="shared" si="21"/>
        <v>629192.7035914001</v>
      </c>
      <c r="G58" s="29">
        <f t="shared" si="21"/>
        <v>773333.0012</v>
      </c>
      <c r="H58" s="29">
        <f t="shared" si="21"/>
        <v>807764.7196000002</v>
      </c>
      <c r="I58" s="29">
        <f t="shared" si="21"/>
        <v>748563.5940701999</v>
      </c>
      <c r="J58" s="29">
        <f t="shared" si="21"/>
        <v>582038.6574798</v>
      </c>
      <c r="K58" s="29">
        <f t="shared" si="21"/>
        <v>696747.50255312</v>
      </c>
      <c r="L58" s="29">
        <f t="shared" si="21"/>
        <v>336792.18687373</v>
      </c>
      <c r="M58" s="29">
        <f t="shared" si="21"/>
        <v>182802.99707472</v>
      </c>
      <c r="N58" s="29">
        <f>SUM(B58:M58)</f>
        <v>7095000.831493631</v>
      </c>
      <c r="O58"/>
      <c r="P58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8.75" customHeight="1">
      <c r="A61" s="2" t="s">
        <v>73</v>
      </c>
      <c r="B61" s="36">
        <f>SUM(B62:B75)</f>
        <v>935593.66</v>
      </c>
      <c r="C61" s="36">
        <f aca="true" t="shared" si="22" ref="C61:M61">SUM(C62:C75)</f>
        <v>637694.26</v>
      </c>
      <c r="D61" s="36">
        <f t="shared" si="22"/>
        <v>640555.99</v>
      </c>
      <c r="E61" s="36">
        <f t="shared" si="22"/>
        <v>123921.54</v>
      </c>
      <c r="F61" s="36">
        <f t="shared" si="22"/>
        <v>629192.7</v>
      </c>
      <c r="G61" s="36">
        <f t="shared" si="22"/>
        <v>773333</v>
      </c>
      <c r="H61" s="36">
        <f t="shared" si="22"/>
        <v>807764.72</v>
      </c>
      <c r="I61" s="36">
        <f t="shared" si="22"/>
        <v>748563.59</v>
      </c>
      <c r="J61" s="36">
        <f t="shared" si="22"/>
        <v>582038.65</v>
      </c>
      <c r="K61" s="36">
        <f t="shared" si="22"/>
        <v>696747.5</v>
      </c>
      <c r="L61" s="36">
        <f t="shared" si="22"/>
        <v>336792.19</v>
      </c>
      <c r="M61" s="36">
        <f t="shared" si="22"/>
        <v>182803</v>
      </c>
      <c r="N61" s="29">
        <f>SUM(N62:N75)</f>
        <v>7095000.800000001</v>
      </c>
    </row>
    <row r="62" spans="1:15" ht="18.75" customHeight="1">
      <c r="A62" s="17" t="s">
        <v>74</v>
      </c>
      <c r="B62" s="36">
        <v>175397.36</v>
      </c>
      <c r="C62" s="36">
        <v>182230.6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357627.95999999996</v>
      </c>
      <c r="O62"/>
    </row>
    <row r="63" spans="1:15" ht="18.75" customHeight="1">
      <c r="A63" s="17" t="s">
        <v>75</v>
      </c>
      <c r="B63" s="36">
        <v>760196.3</v>
      </c>
      <c r="C63" s="36">
        <v>455463.66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3" ref="N63:N74">SUM(B63:M63)</f>
        <v>1215659.96</v>
      </c>
      <c r="O63"/>
    </row>
    <row r="64" spans="1:16" ht="18.75" customHeight="1">
      <c r="A64" s="17" t="s">
        <v>76</v>
      </c>
      <c r="B64" s="35">
        <v>0</v>
      </c>
      <c r="C64" s="35">
        <v>0</v>
      </c>
      <c r="D64" s="26">
        <v>640555.99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3"/>
        <v>640555.99</v>
      </c>
      <c r="P64"/>
    </row>
    <row r="65" spans="1:17" ht="18.75" customHeight="1">
      <c r="A65" s="17" t="s">
        <v>77</v>
      </c>
      <c r="B65" s="35">
        <v>0</v>
      </c>
      <c r="C65" s="35">
        <v>0</v>
      </c>
      <c r="D65" s="35">
        <v>0</v>
      </c>
      <c r="E65" s="26">
        <v>123921.54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3"/>
        <v>123921.54</v>
      </c>
      <c r="Q65"/>
    </row>
    <row r="66" spans="1:18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26">
        <v>629192.7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3"/>
        <v>629192.7</v>
      </c>
      <c r="R66"/>
    </row>
    <row r="67" spans="1:19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773333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773333</v>
      </c>
      <c r="S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625858.7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625858.7</v>
      </c>
      <c r="T68"/>
    </row>
    <row r="69" spans="1:20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181906.02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3"/>
        <v>181906.02</v>
      </c>
      <c r="T69"/>
    </row>
    <row r="70" spans="1:21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748563.59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3"/>
        <v>748563.59</v>
      </c>
      <c r="U70"/>
    </row>
    <row r="71" spans="1:22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582038.65</v>
      </c>
      <c r="K71" s="35">
        <v>0</v>
      </c>
      <c r="L71" s="35">
        <v>0</v>
      </c>
      <c r="M71" s="35">
        <v>0</v>
      </c>
      <c r="N71" s="29">
        <f t="shared" si="23"/>
        <v>582038.65</v>
      </c>
      <c r="V71"/>
    </row>
    <row r="72" spans="1:23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696747.5</v>
      </c>
      <c r="L72" s="35">
        <v>0</v>
      </c>
      <c r="M72" s="60"/>
      <c r="N72" s="26">
        <f t="shared" si="23"/>
        <v>696747.5</v>
      </c>
      <c r="W72"/>
    </row>
    <row r="73" spans="1:24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336792.19</v>
      </c>
      <c r="M73" s="35">
        <v>0</v>
      </c>
      <c r="N73" s="29">
        <f t="shared" si="23"/>
        <v>336792.19</v>
      </c>
      <c r="X73"/>
    </row>
    <row r="74" spans="1:25" ht="18.75" customHeight="1">
      <c r="A74" s="17" t="s">
        <v>86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182803</v>
      </c>
      <c r="N74" s="26">
        <f t="shared" si="23"/>
        <v>182803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87</v>
      </c>
      <c r="B79" s="43">
        <v>2.3443711893411563</v>
      </c>
      <c r="C79" s="43">
        <v>2.3018900882785136</v>
      </c>
      <c r="D79" s="43">
        <v>0</v>
      </c>
      <c r="E79" s="43">
        <v>0</v>
      </c>
      <c r="F79" s="35">
        <v>0</v>
      </c>
      <c r="G79" s="35">
        <v>0</v>
      </c>
      <c r="H79" s="43">
        <v>0</v>
      </c>
      <c r="I79" s="43">
        <v>0</v>
      </c>
      <c r="J79" s="43">
        <v>0</v>
      </c>
      <c r="K79" s="35">
        <v>0</v>
      </c>
      <c r="L79" s="43">
        <v>0</v>
      </c>
      <c r="M79" s="43">
        <v>0</v>
      </c>
      <c r="N79" s="29"/>
      <c r="O79"/>
    </row>
    <row r="80" spans="1:15" ht="18.75" customHeight="1">
      <c r="A80" s="17" t="s">
        <v>88</v>
      </c>
      <c r="B80" s="43">
        <v>2.0387375032703807</v>
      </c>
      <c r="C80" s="43">
        <v>1.924174897590139</v>
      </c>
      <c r="D80" s="43">
        <v>0</v>
      </c>
      <c r="E80" s="43">
        <v>0</v>
      </c>
      <c r="F80" s="35">
        <v>0</v>
      </c>
      <c r="G80" s="35">
        <v>0</v>
      </c>
      <c r="H80" s="43">
        <v>0</v>
      </c>
      <c r="I80" s="43">
        <v>0</v>
      </c>
      <c r="J80" s="43">
        <v>0</v>
      </c>
      <c r="K80" s="35">
        <v>0</v>
      </c>
      <c r="L80" s="43">
        <v>0</v>
      </c>
      <c r="M80" s="43">
        <v>0</v>
      </c>
      <c r="N80" s="29"/>
      <c r="O80"/>
    </row>
    <row r="81" spans="1:16" ht="18.75" customHeight="1">
      <c r="A81" s="17" t="s">
        <v>89</v>
      </c>
      <c r="B81" s="43">
        <v>0</v>
      </c>
      <c r="C81" s="43">
        <v>0</v>
      </c>
      <c r="D81" s="22">
        <f>(D$37+D$38+D$39)/D$7</f>
        <v>1.868390759262053</v>
      </c>
      <c r="E81" s="43">
        <v>0</v>
      </c>
      <c r="F81" s="35">
        <v>0</v>
      </c>
      <c r="G81" s="35">
        <v>0</v>
      </c>
      <c r="H81" s="43">
        <v>0</v>
      </c>
      <c r="I81" s="43">
        <v>0</v>
      </c>
      <c r="J81" s="43">
        <v>0</v>
      </c>
      <c r="K81" s="35">
        <v>0</v>
      </c>
      <c r="L81" s="43">
        <v>0</v>
      </c>
      <c r="M81" s="43">
        <v>0</v>
      </c>
      <c r="N81" s="26"/>
      <c r="P81"/>
    </row>
    <row r="82" spans="1:17" ht="18.75" customHeight="1">
      <c r="A82" s="17" t="s">
        <v>90</v>
      </c>
      <c r="B82" s="43">
        <v>0</v>
      </c>
      <c r="C82" s="43">
        <v>0</v>
      </c>
      <c r="D82" s="43">
        <v>0</v>
      </c>
      <c r="E82" s="22">
        <f>(E$37+E$38+E$39)/E$7</f>
        <v>2.6004534091159472</v>
      </c>
      <c r="F82" s="35">
        <v>0</v>
      </c>
      <c r="G82" s="35">
        <v>0</v>
      </c>
      <c r="H82" s="43">
        <v>0</v>
      </c>
      <c r="I82" s="43">
        <v>0</v>
      </c>
      <c r="J82" s="43">
        <v>0</v>
      </c>
      <c r="K82" s="35">
        <v>0</v>
      </c>
      <c r="L82" s="43">
        <v>0</v>
      </c>
      <c r="M82" s="43">
        <v>0</v>
      </c>
      <c r="N82" s="29"/>
      <c r="Q82"/>
    </row>
    <row r="83" spans="1:18" ht="18.75" customHeight="1">
      <c r="A83" s="17" t="s">
        <v>91</v>
      </c>
      <c r="B83" s="43">
        <v>0</v>
      </c>
      <c r="C83" s="43">
        <v>0</v>
      </c>
      <c r="D83" s="43">
        <v>0</v>
      </c>
      <c r="E83" s="43">
        <v>0</v>
      </c>
      <c r="F83" s="43">
        <f>(F$37+F$38+F$39)/F$7</f>
        <v>2.1817580243683543</v>
      </c>
      <c r="G83" s="35">
        <v>0</v>
      </c>
      <c r="H83" s="43">
        <v>0</v>
      </c>
      <c r="I83" s="43">
        <v>0</v>
      </c>
      <c r="J83" s="43">
        <v>0</v>
      </c>
      <c r="K83" s="35">
        <v>0</v>
      </c>
      <c r="L83" s="43">
        <v>0</v>
      </c>
      <c r="M83" s="43">
        <v>0</v>
      </c>
      <c r="N83" s="26"/>
      <c r="R83"/>
    </row>
    <row r="84" spans="1:19" ht="18.75" customHeight="1">
      <c r="A84" s="17" t="s">
        <v>92</v>
      </c>
      <c r="B84" s="43">
        <v>0</v>
      </c>
      <c r="C84" s="43">
        <v>0</v>
      </c>
      <c r="D84" s="43">
        <v>0</v>
      </c>
      <c r="E84" s="43">
        <v>0</v>
      </c>
      <c r="F84" s="35">
        <v>0</v>
      </c>
      <c r="G84" s="43">
        <f>(G$37+G$38+G$39)/G$7</f>
        <v>1.7300488002618328</v>
      </c>
      <c r="H84" s="43">
        <v>0</v>
      </c>
      <c r="I84" s="43">
        <v>0</v>
      </c>
      <c r="J84" s="43">
        <v>0</v>
      </c>
      <c r="K84" s="35">
        <v>0</v>
      </c>
      <c r="L84" s="43">
        <v>0</v>
      </c>
      <c r="M84" s="43">
        <v>0</v>
      </c>
      <c r="N84" s="29"/>
      <c r="S84"/>
    </row>
    <row r="85" spans="1:20" ht="18.75" customHeight="1">
      <c r="A85" s="17" t="s">
        <v>93</v>
      </c>
      <c r="B85" s="43">
        <v>0</v>
      </c>
      <c r="C85" s="43">
        <v>0</v>
      </c>
      <c r="D85" s="43">
        <v>0</v>
      </c>
      <c r="E85" s="43">
        <v>0</v>
      </c>
      <c r="F85" s="35">
        <v>0</v>
      </c>
      <c r="G85" s="35">
        <v>0</v>
      </c>
      <c r="H85" s="43">
        <v>2.035217827465869</v>
      </c>
      <c r="I85" s="43">
        <v>0</v>
      </c>
      <c r="J85" s="43">
        <v>0</v>
      </c>
      <c r="K85" s="35">
        <v>0</v>
      </c>
      <c r="L85" s="43">
        <v>0</v>
      </c>
      <c r="M85" s="43">
        <v>0</v>
      </c>
      <c r="N85" s="29"/>
      <c r="T85"/>
    </row>
    <row r="86" spans="1:20" ht="18.75" customHeight="1">
      <c r="A86" s="17" t="s">
        <v>94</v>
      </c>
      <c r="B86" s="43">
        <v>0</v>
      </c>
      <c r="C86" s="43">
        <v>0</v>
      </c>
      <c r="D86" s="43">
        <v>0</v>
      </c>
      <c r="E86" s="43">
        <v>0</v>
      </c>
      <c r="F86" s="35">
        <v>0</v>
      </c>
      <c r="G86" s="35">
        <v>0</v>
      </c>
      <c r="H86" s="43">
        <v>1.9911822098863334</v>
      </c>
      <c r="I86" s="43">
        <v>0</v>
      </c>
      <c r="J86" s="43">
        <v>0</v>
      </c>
      <c r="K86" s="35">
        <v>0</v>
      </c>
      <c r="L86" s="43">
        <v>0</v>
      </c>
      <c r="M86" s="43">
        <v>0</v>
      </c>
      <c r="N86" s="29"/>
      <c r="T86"/>
    </row>
    <row r="87" spans="1:21" ht="18.75" customHeight="1">
      <c r="A87" s="17" t="s">
        <v>95</v>
      </c>
      <c r="B87" s="43">
        <v>0</v>
      </c>
      <c r="C87" s="43">
        <v>0</v>
      </c>
      <c r="D87" s="43">
        <v>0</v>
      </c>
      <c r="E87" s="43">
        <v>0</v>
      </c>
      <c r="F87" s="35">
        <v>0</v>
      </c>
      <c r="G87" s="35">
        <v>0</v>
      </c>
      <c r="H87" s="43"/>
      <c r="I87" s="43">
        <f>(I$37+I$38+I$39)/I$7</f>
        <v>1.9764855403906527</v>
      </c>
      <c r="J87" s="43">
        <v>0</v>
      </c>
      <c r="K87" s="35">
        <v>0</v>
      </c>
      <c r="L87" s="43">
        <v>0</v>
      </c>
      <c r="M87" s="43">
        <v>0</v>
      </c>
      <c r="N87" s="26"/>
      <c r="U87"/>
    </row>
    <row r="88" spans="1:22" ht="18.75" customHeight="1">
      <c r="A88" s="17" t="s">
        <v>96</v>
      </c>
      <c r="B88" s="43">
        <v>0</v>
      </c>
      <c r="C88" s="43">
        <v>0</v>
      </c>
      <c r="D88" s="43">
        <v>0</v>
      </c>
      <c r="E88" s="43">
        <v>0</v>
      </c>
      <c r="F88" s="35">
        <v>0</v>
      </c>
      <c r="G88" s="35">
        <v>0</v>
      </c>
      <c r="H88" s="43">
        <v>0</v>
      </c>
      <c r="I88" s="43">
        <v>0</v>
      </c>
      <c r="J88" s="43">
        <f>(J$37+J$38+J$39)/J$7</f>
        <v>2.226311469648967</v>
      </c>
      <c r="K88" s="35">
        <v>0</v>
      </c>
      <c r="L88" s="43">
        <v>0</v>
      </c>
      <c r="M88" s="43">
        <v>0</v>
      </c>
      <c r="N88" s="29"/>
      <c r="V88"/>
    </row>
    <row r="89" spans="1:23" ht="18.75" customHeight="1">
      <c r="A89" s="17" t="s">
        <v>97</v>
      </c>
      <c r="B89" s="43">
        <v>0</v>
      </c>
      <c r="C89" s="43">
        <v>0</v>
      </c>
      <c r="D89" s="43">
        <v>0</v>
      </c>
      <c r="E89" s="43">
        <v>0</v>
      </c>
      <c r="F89" s="35">
        <v>0</v>
      </c>
      <c r="G89" s="35">
        <v>0</v>
      </c>
      <c r="H89" s="43">
        <v>0</v>
      </c>
      <c r="I89" s="43">
        <v>0</v>
      </c>
      <c r="J89" s="43">
        <v>0</v>
      </c>
      <c r="K89" s="22">
        <f>(K$37+K$38+K$39)/K$7</f>
        <v>2.1287036535208803</v>
      </c>
      <c r="L89" s="43">
        <v>0</v>
      </c>
      <c r="M89" s="43">
        <v>0</v>
      </c>
      <c r="N89" s="26"/>
      <c r="W89"/>
    </row>
    <row r="90" spans="1:24" ht="18.75" customHeight="1">
      <c r="A90" s="17" t="s">
        <v>98</v>
      </c>
      <c r="B90" s="43">
        <v>0</v>
      </c>
      <c r="C90" s="43">
        <v>0</v>
      </c>
      <c r="D90" s="43">
        <v>0</v>
      </c>
      <c r="E90" s="43">
        <v>0</v>
      </c>
      <c r="F90" s="35">
        <v>0</v>
      </c>
      <c r="G90" s="35">
        <v>0</v>
      </c>
      <c r="H90" s="43">
        <v>0</v>
      </c>
      <c r="I90" s="43">
        <v>0</v>
      </c>
      <c r="J90" s="43">
        <v>0</v>
      </c>
      <c r="K90" s="43">
        <v>0</v>
      </c>
      <c r="L90" s="43">
        <f>(L$37+L$38+L$39)/L$7</f>
        <v>2.527127864085729</v>
      </c>
      <c r="M90" s="43">
        <v>0</v>
      </c>
      <c r="N90" s="61"/>
      <c r="X90"/>
    </row>
    <row r="91" spans="1:25" ht="18.75" customHeight="1">
      <c r="A91" s="34" t="s">
        <v>99</v>
      </c>
      <c r="B91" s="44">
        <v>0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8">
        <f>(M$37+M$38+M$39)/M$7</f>
        <v>2.476229703458561</v>
      </c>
      <c r="N91" s="49"/>
      <c r="Y91"/>
    </row>
    <row r="92" spans="1:13" ht="43.5" customHeight="1">
      <c r="A92" s="66" t="s">
        <v>103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4" ht="14.25">
      <c r="B94" s="65"/>
    </row>
    <row r="95" ht="14.25">
      <c r="B95" s="65"/>
    </row>
    <row r="96" spans="2:8" ht="14.25">
      <c r="B96" s="65"/>
      <c r="H96" s="40"/>
    </row>
    <row r="97" ht="14.25">
      <c r="B97" s="65"/>
    </row>
    <row r="98" spans="2:11" ht="14.25">
      <c r="B98" s="65"/>
      <c r="H98" s="41"/>
      <c r="I98" s="42"/>
      <c r="J98" s="42"/>
      <c r="K98" s="42"/>
    </row>
    <row r="99" ht="14.25">
      <c r="B99" s="65"/>
    </row>
    <row r="100" ht="14.25">
      <c r="B100" s="65"/>
    </row>
    <row r="101" ht="14.25">
      <c r="B101" s="65"/>
    </row>
    <row r="102" ht="14.25">
      <c r="B102" s="65"/>
    </row>
    <row r="103" ht="14.25">
      <c r="B103" s="65"/>
    </row>
    <row r="104" ht="14.25">
      <c r="B104" s="65"/>
    </row>
    <row r="105" ht="14.25">
      <c r="B105" s="65"/>
    </row>
  </sheetData>
  <sheetProtection/>
  <mergeCells count="7">
    <mergeCell ref="A92:M92"/>
    <mergeCell ref="A76:N76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2017-07-06T18:37:59Z</dcterms:modified>
  <cp:category/>
  <cp:version/>
  <cp:contentType/>
  <cp:contentStatus/>
</cp:coreProperties>
</file>