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<sst xmlns="http://schemas.openxmlformats.org/spreadsheetml/2006/main" count="112" uniqueCount="110">
  <si>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</si>
  <si>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</si>
  <si>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</si>
  <si>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</si>
  <si>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</si>
  <si>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</si>
  <si>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</si>
  <si>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</si>
  <si>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</si>
  <si>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</si>
  <si>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</si>
  <si>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</si>
  <si>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</si>
  <si>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</si>
  <si>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</si>
  <si>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</si>
  <si>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</si>
  <si>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</si>
  <si>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</si>
  <si>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</si>
  <si>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</si>
  <si>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</si>
  <si>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</si>
  <si>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</si>
  <si>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</si>
  <si>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</si>
  <si>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</si>
  <si>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</si>
  <si>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</si>
  <si>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</si>
  <si>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</si>
  <si>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</si>
  <si>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</si>
  <si>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</si>
  <si>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</si>
  <si>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</si>
  <si>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</si>
  <si>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</si>
  <si>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</si>
  <si>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</si>
  <si>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</si>
  <si>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</si>
  <si>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</si>
  <si>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</si>
  <si>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</si>
  <si>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</si>
  <si>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</si>
  <si>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</si>
  <si>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</si>
  <si>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</si>
  <si>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</si>
  <si>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</si>
  <si>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</si>
  <si>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</si>
  <si>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</si>
  <si>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</si>
  <si>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</si>
  <si>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</si>
  <si>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</si>
  <si>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</si>
  <si>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</si>
  <si>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</si>
  <si>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</si>
  <si>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</si>
  <si>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</si>
  <si>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</si>
  <si>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</si>
  <si>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</si>
  <si>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</si>
  <si>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</si>
  <si>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</si>
  <si>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</si>
  <si>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</si>
  <si>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</si>
  <si>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</si>
  <si>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</si>
  <si>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</si>
  <si>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</si>
  <si>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</si>
  <si>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</si>
  <si>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</si>
  <si>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</si>
  <si>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</si>
  <si>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</si>
  <si>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</si>
  <si>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</si>
  <si>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</si>
  <si>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</si>
  <si>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</si>
  <si>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</si>
  <si>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</si>
  <si>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</si>
  <si>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</si>
  <si>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</si>
  <si>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</si>
  <si>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</si>
  <si>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</si>
  <si>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</si>
  <si>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</si>
  <si>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</si>
  <si>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>Movebuss Soluções em Mobilidde Urbana Lda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</si>
  <si>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</si>
  <si>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</si>
  <si>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</si>
  <si>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</si>
  <si>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</si>
  <si>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</si>
  <si>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OPERAÇÃO 05/11/17 - VENCIMENTO 10/11/17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</si>
  <si>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 xml:space="preserve"> 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</si>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</sst>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0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100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203237</v>
      </c>
      <c r="C7" s="10">
        <f>C8+C20+C24</f>
        <v>141246</v>
      </c>
      <c r="D7" s="10">
        <f>D8+D20+D24</f>
        <v>136680</v>
      </c>
      <c r="E7" s="10">
        <f>E8+E20+E24</f>
        <v>13922</v>
      </c>
      <c r="F7" s="10">
        <f aca="true" t="shared" si="0" ref="F7:N7">F8+F20+F24</f>
        <v>145646</v>
      </c>
      <c r="G7" s="10">
        <f t="shared" si="0"/>
        <v>209079</v>
      </c>
      <c r="H7" s="10">
        <f>H8+H20+H24</f>
        <v>141896</v>
      </c>
      <c r="I7" s="10">
        <f>I8+I20+I24</f>
        <v>34530</v>
      </c>
      <c r="J7" s="10">
        <f>J8+J20+J24</f>
        <v>186963</v>
      </c>
      <c r="K7" s="10">
        <f>K8+K20+K24</f>
        <v>131577</v>
      </c>
      <c r="L7" s="10">
        <f>L8+L20+L24</f>
        <v>163704</v>
      </c>
      <c r="M7" s="10">
        <f t="shared" si="0"/>
        <v>54889</v>
      </c>
      <c r="N7" s="10">
        <f t="shared" si="0"/>
        <v>22724</v>
      </c>
      <c r="O7" s="10">
        <f>+O8+O20+O24</f>
        <v>1586093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85215</v>
      </c>
      <c r="C8" s="12">
        <f>+C9+C12+C16</f>
        <v>63561</v>
      </c>
      <c r="D8" s="12">
        <f>+D9+D12+D16</f>
        <v>63374</v>
      </c>
      <c r="E8" s="12">
        <f>+E9+E12+E16</f>
        <v>5727</v>
      </c>
      <c r="F8" s="12">
        <f aca="true" t="shared" si="1" ref="F8:N8">+F9+F12+F16</f>
        <v>63484</v>
      </c>
      <c r="G8" s="12">
        <f t="shared" si="1"/>
        <v>93793</v>
      </c>
      <c r="H8" s="12">
        <f>+H9+H12+H16</f>
        <v>63631</v>
      </c>
      <c r="I8" s="12">
        <f>+I9+I12+I16</f>
        <v>15644</v>
      </c>
      <c r="J8" s="12">
        <f>+J9+J12+J16</f>
        <v>83511</v>
      </c>
      <c r="K8" s="12">
        <f>+K9+K12+K16</f>
        <v>60561</v>
      </c>
      <c r="L8" s="12">
        <f>+L9+L12+L16</f>
        <v>71746</v>
      </c>
      <c r="M8" s="12">
        <f t="shared" si="1"/>
        <v>27178</v>
      </c>
      <c r="N8" s="12">
        <f t="shared" si="1"/>
        <v>11739</v>
      </c>
      <c r="O8" s="12">
        <f>SUM(B8:N8)</f>
        <v>709164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11711</v>
      </c>
      <c r="C9" s="14">
        <v>11127</v>
      </c>
      <c r="D9" s="14">
        <v>8097</v>
      </c>
      <c r="E9" s="14">
        <v>452</v>
      </c>
      <c r="F9" s="14">
        <v>8198</v>
      </c>
      <c r="G9" s="14">
        <v>13706</v>
      </c>
      <c r="H9" s="14">
        <v>11313</v>
      </c>
      <c r="I9" s="14">
        <v>2902</v>
      </c>
      <c r="J9" s="14">
        <v>8081</v>
      </c>
      <c r="K9" s="14">
        <v>9398</v>
      </c>
      <c r="L9" s="14">
        <v>7588</v>
      </c>
      <c r="M9" s="14">
        <v>3925</v>
      </c>
      <c r="N9" s="14">
        <v>1674</v>
      </c>
      <c r="O9" s="12">
        <f aca="true" t="shared" si="2" ref="O9:O19">SUM(B9:N9)</f>
        <v>98172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11711</v>
      </c>
      <c r="C10" s="14">
        <f>+C9-C11</f>
        <v>11127</v>
      </c>
      <c r="D10" s="14">
        <f>+D9-D11</f>
        <v>8097</v>
      </c>
      <c r="E10" s="14">
        <f>+E9-E11</f>
        <v>452</v>
      </c>
      <c r="F10" s="14">
        <f aca="true" t="shared" si="3" ref="F10:N10">+F9-F11</f>
        <v>8198</v>
      </c>
      <c r="G10" s="14">
        <f t="shared" si="3"/>
        <v>13706</v>
      </c>
      <c r="H10" s="14">
        <f>+H9-H11</f>
        <v>11313</v>
      </c>
      <c r="I10" s="14">
        <f>+I9-I11</f>
        <v>2902</v>
      </c>
      <c r="J10" s="14">
        <f>+J9-J11</f>
        <v>8081</v>
      </c>
      <c r="K10" s="14">
        <f>+K9-K11</f>
        <v>9398</v>
      </c>
      <c r="L10" s="14">
        <f>+L9-L11</f>
        <v>7588</v>
      </c>
      <c r="M10" s="14">
        <f t="shared" si="3"/>
        <v>3925</v>
      </c>
      <c r="N10" s="14">
        <f t="shared" si="3"/>
        <v>1674</v>
      </c>
      <c r="O10" s="12">
        <f t="shared" si="2"/>
        <v>98172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67957</v>
      </c>
      <c r="C12" s="14">
        <f>C13+C14+C15</f>
        <v>48775</v>
      </c>
      <c r="D12" s="14">
        <f>D13+D14+D15</f>
        <v>51796</v>
      </c>
      <c r="E12" s="14">
        <f>E13+E14+E15</f>
        <v>4949</v>
      </c>
      <c r="F12" s="14">
        <f aca="true" t="shared" si="4" ref="F12:N12">F13+F14+F15</f>
        <v>51429</v>
      </c>
      <c r="G12" s="14">
        <f t="shared" si="4"/>
        <v>74523</v>
      </c>
      <c r="H12" s="14">
        <f>H13+H14+H15</f>
        <v>48864</v>
      </c>
      <c r="I12" s="14">
        <f>I13+I14+I15</f>
        <v>11838</v>
      </c>
      <c r="J12" s="14">
        <f>J13+J14+J15</f>
        <v>70294</v>
      </c>
      <c r="K12" s="14">
        <f>K13+K14+K15</f>
        <v>47604</v>
      </c>
      <c r="L12" s="14">
        <f>L13+L14+L15</f>
        <v>59194</v>
      </c>
      <c r="M12" s="14">
        <f t="shared" si="4"/>
        <v>21914</v>
      </c>
      <c r="N12" s="14">
        <f t="shared" si="4"/>
        <v>9567</v>
      </c>
      <c r="O12" s="12">
        <f t="shared" si="2"/>
        <v>568704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29972</v>
      </c>
      <c r="C13" s="14">
        <v>22818</v>
      </c>
      <c r="D13" s="14">
        <v>23052</v>
      </c>
      <c r="E13" s="14">
        <v>2192</v>
      </c>
      <c r="F13" s="14">
        <v>22982</v>
      </c>
      <c r="G13" s="14">
        <v>33719</v>
      </c>
      <c r="H13" s="14">
        <v>22604</v>
      </c>
      <c r="I13" s="14">
        <v>5500</v>
      </c>
      <c r="J13" s="14">
        <v>32185</v>
      </c>
      <c r="K13" s="14">
        <v>20858</v>
      </c>
      <c r="L13" s="14">
        <v>24647</v>
      </c>
      <c r="M13" s="14">
        <v>8735</v>
      </c>
      <c r="N13" s="14">
        <v>3695</v>
      </c>
      <c r="O13" s="12">
        <f t="shared" si="2"/>
        <v>252959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36814</v>
      </c>
      <c r="C14" s="14">
        <v>24612</v>
      </c>
      <c r="D14" s="14">
        <v>28012</v>
      </c>
      <c r="E14" s="14">
        <v>2633</v>
      </c>
      <c r="F14" s="14">
        <v>27284</v>
      </c>
      <c r="G14" s="14">
        <v>38603</v>
      </c>
      <c r="H14" s="14">
        <v>25129</v>
      </c>
      <c r="I14" s="14">
        <v>6040</v>
      </c>
      <c r="J14" s="14">
        <v>37162</v>
      </c>
      <c r="K14" s="14">
        <v>25894</v>
      </c>
      <c r="L14" s="14">
        <v>33669</v>
      </c>
      <c r="M14" s="14">
        <v>12769</v>
      </c>
      <c r="N14" s="14">
        <v>5727</v>
      </c>
      <c r="O14" s="12">
        <f t="shared" si="2"/>
        <v>304348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1171</v>
      </c>
      <c r="C15" s="14">
        <v>1345</v>
      </c>
      <c r="D15" s="14">
        <v>732</v>
      </c>
      <c r="E15" s="14">
        <v>124</v>
      </c>
      <c r="F15" s="14">
        <v>1163</v>
      </c>
      <c r="G15" s="14">
        <v>2201</v>
      </c>
      <c r="H15" s="14">
        <v>1131</v>
      </c>
      <c r="I15" s="14">
        <v>298</v>
      </c>
      <c r="J15" s="14">
        <v>947</v>
      </c>
      <c r="K15" s="14">
        <v>852</v>
      </c>
      <c r="L15" s="14">
        <v>878</v>
      </c>
      <c r="M15" s="14">
        <v>410</v>
      </c>
      <c r="N15" s="14">
        <v>145</v>
      </c>
      <c r="O15" s="12">
        <f t="shared" si="2"/>
        <v>11397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5547</v>
      </c>
      <c r="C16" s="14">
        <f>C17+C18+C19</f>
        <v>3659</v>
      </c>
      <c r="D16" s="14">
        <f>D17+D18+D19</f>
        <v>3481</v>
      </c>
      <c r="E16" s="14">
        <f>E17+E18+E19</f>
        <v>326</v>
      </c>
      <c r="F16" s="14">
        <f aca="true" t="shared" si="5" ref="F16:N16">F17+F18+F19</f>
        <v>3857</v>
      </c>
      <c r="G16" s="14">
        <f t="shared" si="5"/>
        <v>5564</v>
      </c>
      <c r="H16" s="14">
        <f>H17+H18+H19</f>
        <v>3454</v>
      </c>
      <c r="I16" s="14">
        <f>I17+I18+I19</f>
        <v>904</v>
      </c>
      <c r="J16" s="14">
        <f>J17+J18+J19</f>
        <v>5136</v>
      </c>
      <c r="K16" s="14">
        <f>K17+K18+K19</f>
        <v>3559</v>
      </c>
      <c r="L16" s="14">
        <f>L17+L18+L19</f>
        <v>4964</v>
      </c>
      <c r="M16" s="14">
        <f t="shared" si="5"/>
        <v>1339</v>
      </c>
      <c r="N16" s="14">
        <f t="shared" si="5"/>
        <v>498</v>
      </c>
      <c r="O16" s="12">
        <f t="shared" si="2"/>
        <v>42288</v>
      </c>
    </row>
    <row r="17" spans="1:26" ht="18.75" customHeight="1">
      <c r="A17" s="15" t="s">
        <v>16</v>
      </c>
      <c r="B17" s="14">
        <v>5510</v>
      </c>
      <c r="C17" s="14">
        <v>3636</v>
      </c>
      <c r="D17" s="14">
        <v>3469</v>
      </c>
      <c r="E17" s="14">
        <v>320</v>
      </c>
      <c r="F17" s="14">
        <v>3849</v>
      </c>
      <c r="G17" s="14">
        <v>5545</v>
      </c>
      <c r="H17" s="14">
        <v>3440</v>
      </c>
      <c r="I17" s="14">
        <v>903</v>
      </c>
      <c r="J17" s="14">
        <v>5117</v>
      </c>
      <c r="K17" s="14">
        <v>3545</v>
      </c>
      <c r="L17" s="14">
        <v>4932</v>
      </c>
      <c r="M17" s="14">
        <v>1330</v>
      </c>
      <c r="N17" s="14">
        <v>493</v>
      </c>
      <c r="O17" s="12">
        <f t="shared" si="2"/>
        <v>42089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33</v>
      </c>
      <c r="C18" s="14">
        <v>18</v>
      </c>
      <c r="D18" s="14">
        <v>12</v>
      </c>
      <c r="E18" s="14">
        <v>4</v>
      </c>
      <c r="F18" s="14">
        <v>6</v>
      </c>
      <c r="G18" s="14">
        <v>13</v>
      </c>
      <c r="H18" s="14">
        <v>12</v>
      </c>
      <c r="I18" s="14">
        <v>1</v>
      </c>
      <c r="J18" s="14">
        <v>19</v>
      </c>
      <c r="K18" s="14">
        <v>7</v>
      </c>
      <c r="L18" s="14">
        <v>30</v>
      </c>
      <c r="M18" s="14">
        <v>7</v>
      </c>
      <c r="N18" s="14">
        <v>5</v>
      </c>
      <c r="O18" s="12">
        <f t="shared" si="2"/>
        <v>167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4</v>
      </c>
      <c r="C19" s="14">
        <v>5</v>
      </c>
      <c r="D19" s="14">
        <v>0</v>
      </c>
      <c r="E19" s="14">
        <v>2</v>
      </c>
      <c r="F19" s="14">
        <v>2</v>
      </c>
      <c r="G19" s="14">
        <v>6</v>
      </c>
      <c r="H19" s="14">
        <v>2</v>
      </c>
      <c r="I19" s="14">
        <v>0</v>
      </c>
      <c r="J19" s="14">
        <v>0</v>
      </c>
      <c r="K19" s="14">
        <v>7</v>
      </c>
      <c r="L19" s="14">
        <v>2</v>
      </c>
      <c r="M19" s="14">
        <v>2</v>
      </c>
      <c r="N19" s="14">
        <v>0</v>
      </c>
      <c r="O19" s="12">
        <f t="shared" si="2"/>
        <v>32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48577</v>
      </c>
      <c r="C20" s="18">
        <f>C21+C22+C23</f>
        <v>29072</v>
      </c>
      <c r="D20" s="18">
        <f>D21+D22+D23</f>
        <v>28319</v>
      </c>
      <c r="E20" s="18">
        <f>E21+E22+E23</f>
        <v>2855</v>
      </c>
      <c r="F20" s="18">
        <f aca="true" t="shared" si="6" ref="F20:N20">F21+F22+F23</f>
        <v>30354</v>
      </c>
      <c r="G20" s="18">
        <f t="shared" si="6"/>
        <v>41346</v>
      </c>
      <c r="H20" s="18">
        <f>H21+H22+H23</f>
        <v>30955</v>
      </c>
      <c r="I20" s="18">
        <f>I21+I22+I23</f>
        <v>7606</v>
      </c>
      <c r="J20" s="18">
        <f>J21+J22+J23</f>
        <v>47899</v>
      </c>
      <c r="K20" s="18">
        <f>K21+K22+K23</f>
        <v>29181</v>
      </c>
      <c r="L20" s="18">
        <f>L21+L22+L23</f>
        <v>47270</v>
      </c>
      <c r="M20" s="18">
        <f t="shared" si="6"/>
        <v>14355</v>
      </c>
      <c r="N20" s="18">
        <f t="shared" si="6"/>
        <v>5797</v>
      </c>
      <c r="O20" s="12">
        <f aca="true" t="shared" si="7" ref="O20:O26">SUM(B20:N20)</f>
        <v>363586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23709</v>
      </c>
      <c r="C21" s="14">
        <v>15678</v>
      </c>
      <c r="D21" s="14">
        <v>12986</v>
      </c>
      <c r="E21" s="14">
        <v>1437</v>
      </c>
      <c r="F21" s="14">
        <v>15175</v>
      </c>
      <c r="G21" s="14">
        <v>20251</v>
      </c>
      <c r="H21" s="14">
        <v>16455</v>
      </c>
      <c r="I21" s="14">
        <v>4108</v>
      </c>
      <c r="J21" s="14">
        <v>24346</v>
      </c>
      <c r="K21" s="14">
        <v>14337</v>
      </c>
      <c r="L21" s="14">
        <v>22251</v>
      </c>
      <c r="M21" s="14">
        <v>6738</v>
      </c>
      <c r="N21" s="14">
        <v>2624</v>
      </c>
      <c r="O21" s="12">
        <f t="shared" si="7"/>
        <v>180095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24269</v>
      </c>
      <c r="C22" s="14">
        <v>12949</v>
      </c>
      <c r="D22" s="14">
        <v>15101</v>
      </c>
      <c r="E22" s="14">
        <v>1381</v>
      </c>
      <c r="F22" s="14">
        <v>14702</v>
      </c>
      <c r="G22" s="14">
        <v>20306</v>
      </c>
      <c r="H22" s="14">
        <v>14141</v>
      </c>
      <c r="I22" s="14">
        <v>3398</v>
      </c>
      <c r="J22" s="14">
        <v>23017</v>
      </c>
      <c r="K22" s="14">
        <v>14474</v>
      </c>
      <c r="L22" s="14">
        <v>24539</v>
      </c>
      <c r="M22" s="14">
        <v>7423</v>
      </c>
      <c r="N22" s="14">
        <v>3121</v>
      </c>
      <c r="O22" s="12">
        <f t="shared" si="7"/>
        <v>178821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599</v>
      </c>
      <c r="C23" s="14">
        <v>445</v>
      </c>
      <c r="D23" s="14">
        <v>232</v>
      </c>
      <c r="E23" s="14">
        <v>37</v>
      </c>
      <c r="F23" s="14">
        <v>477</v>
      </c>
      <c r="G23" s="14">
        <v>789</v>
      </c>
      <c r="H23" s="14">
        <v>359</v>
      </c>
      <c r="I23" s="14">
        <v>100</v>
      </c>
      <c r="J23" s="14">
        <v>536</v>
      </c>
      <c r="K23" s="14">
        <v>370</v>
      </c>
      <c r="L23" s="14">
        <v>480</v>
      </c>
      <c r="M23" s="14">
        <v>194</v>
      </c>
      <c r="N23" s="14">
        <v>52</v>
      </c>
      <c r="O23" s="12">
        <f t="shared" si="7"/>
        <v>4670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69445</v>
      </c>
      <c r="C24" s="14">
        <f>C25+C26</f>
        <v>48613</v>
      </c>
      <c r="D24" s="14">
        <f>D25+D26</f>
        <v>44987</v>
      </c>
      <c r="E24" s="14">
        <f>E25+E26</f>
        <v>5340</v>
      </c>
      <c r="F24" s="14">
        <f aca="true" t="shared" si="8" ref="F24:N24">F25+F26</f>
        <v>51808</v>
      </c>
      <c r="G24" s="14">
        <f t="shared" si="8"/>
        <v>73940</v>
      </c>
      <c r="H24" s="14">
        <f>H25+H26</f>
        <v>47310</v>
      </c>
      <c r="I24" s="14">
        <f>I25+I26</f>
        <v>11280</v>
      </c>
      <c r="J24" s="14">
        <f>J25+J26</f>
        <v>55553</v>
      </c>
      <c r="K24" s="14">
        <f>K25+K26</f>
        <v>41835</v>
      </c>
      <c r="L24" s="14">
        <f>L25+L26</f>
        <v>44688</v>
      </c>
      <c r="M24" s="14">
        <f t="shared" si="8"/>
        <v>13356</v>
      </c>
      <c r="N24" s="14">
        <f t="shared" si="8"/>
        <v>5188</v>
      </c>
      <c r="O24" s="12">
        <f t="shared" si="7"/>
        <v>513343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31664</v>
      </c>
      <c r="C25" s="14">
        <v>25095</v>
      </c>
      <c r="D25" s="14">
        <v>23226</v>
      </c>
      <c r="E25" s="14">
        <v>2999</v>
      </c>
      <c r="F25" s="14">
        <v>26598</v>
      </c>
      <c r="G25" s="14">
        <v>39010</v>
      </c>
      <c r="H25" s="14">
        <v>25518</v>
      </c>
      <c r="I25" s="14">
        <v>6584</v>
      </c>
      <c r="J25" s="14">
        <v>25156</v>
      </c>
      <c r="K25" s="14">
        <v>23127</v>
      </c>
      <c r="L25" s="14">
        <v>21456</v>
      </c>
      <c r="M25" s="14">
        <v>6531</v>
      </c>
      <c r="N25" s="14">
        <v>2267</v>
      </c>
      <c r="O25" s="12">
        <f t="shared" si="7"/>
        <v>259231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37781</v>
      </c>
      <c r="C26" s="14">
        <v>23518</v>
      </c>
      <c r="D26" s="14">
        <v>21761</v>
      </c>
      <c r="E26" s="14">
        <v>2341</v>
      </c>
      <c r="F26" s="14">
        <v>25210</v>
      </c>
      <c r="G26" s="14">
        <v>34930</v>
      </c>
      <c r="H26" s="14">
        <v>21792</v>
      </c>
      <c r="I26" s="14">
        <v>4696</v>
      </c>
      <c r="J26" s="14">
        <v>30397</v>
      </c>
      <c r="K26" s="14">
        <v>18708</v>
      </c>
      <c r="L26" s="14">
        <v>23232</v>
      </c>
      <c r="M26" s="14">
        <v>6825</v>
      </c>
      <c r="N26" s="14">
        <v>2921</v>
      </c>
      <c r="O26" s="12">
        <f t="shared" si="7"/>
        <v>254112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431197.37957402004</v>
      </c>
      <c r="C36" s="60">
        <f aca="true" t="shared" si="11" ref="C36:N36">C37+C38+C39+C40</f>
        <v>290619.404603</v>
      </c>
      <c r="D36" s="60">
        <f t="shared" si="11"/>
        <v>266936.678834</v>
      </c>
      <c r="E36" s="60">
        <f t="shared" si="11"/>
        <v>36675.27996479999</v>
      </c>
      <c r="F36" s="60">
        <f t="shared" si="11"/>
        <v>318933.0098143</v>
      </c>
      <c r="G36" s="60">
        <f t="shared" si="11"/>
        <v>367367.7092</v>
      </c>
      <c r="H36" s="60">
        <f t="shared" si="11"/>
        <v>293586.046</v>
      </c>
      <c r="I36" s="60">
        <f>I37+I38+I39+I40</f>
        <v>69196.89690599998</v>
      </c>
      <c r="J36" s="60">
        <f>J37+J38+J39+J40</f>
        <v>374980.2050634</v>
      </c>
      <c r="K36" s="60">
        <f>K37+K38+K39+K40</f>
        <v>297612.89379109995</v>
      </c>
      <c r="L36" s="60">
        <f>L37+L38+L39+L40</f>
        <v>353950.68151103996</v>
      </c>
      <c r="M36" s="60">
        <f t="shared" si="11"/>
        <v>141854.50056127</v>
      </c>
      <c r="N36" s="60">
        <f t="shared" si="11"/>
        <v>56794.56759744</v>
      </c>
      <c r="O36" s="60">
        <f>O37+O38+O39+O40</f>
        <v>3299705.25342037</v>
      </c>
    </row>
    <row r="37" spans="1:15" ht="18.75" customHeight="1">
      <c r="A37" s="57" t="s">
        <v>50</v>
      </c>
      <c r="B37" s="54">
        <f aca="true" t="shared" si="12" ref="B37:N37">B29*B7</f>
        <v>424541.76930000004</v>
      </c>
      <c r="C37" s="54">
        <f t="shared" si="12"/>
        <v>285034.42799999996</v>
      </c>
      <c r="D37" s="54">
        <f t="shared" si="12"/>
        <v>255345.576</v>
      </c>
      <c r="E37" s="54">
        <f t="shared" si="12"/>
        <v>36116.452399999995</v>
      </c>
      <c r="F37" s="54">
        <f t="shared" si="12"/>
        <v>317697.6198</v>
      </c>
      <c r="G37" s="54">
        <f t="shared" si="12"/>
        <v>361685.7621</v>
      </c>
      <c r="H37" s="54">
        <f t="shared" si="12"/>
        <v>288630.6536</v>
      </c>
      <c r="I37" s="54">
        <f>I29*I7</f>
        <v>68735.41799999999</v>
      </c>
      <c r="J37" s="54">
        <f>J29*J7</f>
        <v>369438.888</v>
      </c>
      <c r="K37" s="54">
        <f>K29*K7</f>
        <v>292824.6135</v>
      </c>
      <c r="L37" s="54">
        <f>L29*L7</f>
        <v>348313.0008</v>
      </c>
      <c r="M37" s="54">
        <f t="shared" si="12"/>
        <v>138649.614</v>
      </c>
      <c r="N37" s="54">
        <f t="shared" si="12"/>
        <v>56241.9</v>
      </c>
      <c r="O37" s="56">
        <f>SUM(B37:N37)</f>
        <v>3243255.6955</v>
      </c>
    </row>
    <row r="38" spans="1:15" ht="18.75" customHeight="1">
      <c r="A38" s="57" t="s">
        <v>51</v>
      </c>
      <c r="B38" s="54">
        <f aca="true" t="shared" si="13" ref="B38:N38">B30*B7</f>
        <v>-1258.95972598</v>
      </c>
      <c r="C38" s="54">
        <f t="shared" si="13"/>
        <v>-829.0433969999999</v>
      </c>
      <c r="D38" s="54">
        <f t="shared" si="13"/>
        <v>-758.5671659999999</v>
      </c>
      <c r="E38" s="54">
        <f t="shared" si="13"/>
        <v>-87.4524352</v>
      </c>
      <c r="F38" s="54">
        <f t="shared" si="13"/>
        <v>-926.0099857</v>
      </c>
      <c r="G38" s="54">
        <f t="shared" si="13"/>
        <v>-1066.3029000000001</v>
      </c>
      <c r="H38" s="54">
        <f t="shared" si="13"/>
        <v>-794.6176</v>
      </c>
      <c r="I38" s="54">
        <f>I30*I7</f>
        <v>-193.361094</v>
      </c>
      <c r="J38" s="54">
        <f>J30*J7</f>
        <v>-1063.4829366</v>
      </c>
      <c r="K38" s="54">
        <f>K30*K7</f>
        <v>-837.5797089</v>
      </c>
      <c r="L38" s="54">
        <f>L30*L7</f>
        <v>-1023.18928896</v>
      </c>
      <c r="M38" s="54">
        <f t="shared" si="13"/>
        <v>-404.45343872999996</v>
      </c>
      <c r="N38" s="54">
        <f t="shared" si="13"/>
        <v>-166.37240256</v>
      </c>
      <c r="O38" s="25">
        <f>SUM(B38:N38)</f>
        <v>-9409.392079629997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4657.49</v>
      </c>
      <c r="C40" s="54">
        <v>4021.5</v>
      </c>
      <c r="D40" s="54">
        <v>10188.27</v>
      </c>
      <c r="E40" s="54">
        <v>0</v>
      </c>
      <c r="F40" s="54">
        <v>0</v>
      </c>
      <c r="G40" s="54">
        <v>4086.09</v>
      </c>
      <c r="H40" s="54">
        <v>3507.29</v>
      </c>
      <c r="I40" s="54">
        <v>0</v>
      </c>
      <c r="J40" s="54">
        <v>4058.2</v>
      </c>
      <c r="K40" s="54">
        <v>3507.26</v>
      </c>
      <c r="L40" s="54">
        <v>4058.63</v>
      </c>
      <c r="M40" s="54">
        <v>2338.18</v>
      </c>
      <c r="N40" s="54">
        <v>0</v>
      </c>
      <c r="O40" s="56">
        <f>SUM(B40:N40)</f>
        <v>40422.91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-44501.8</v>
      </c>
      <c r="C42" s="25">
        <f aca="true" t="shared" si="15" ref="C42:N42">+C43+C46+C58+C59</f>
        <v>-42282.6</v>
      </c>
      <c r="D42" s="25">
        <f t="shared" si="15"/>
        <v>-31268.6</v>
      </c>
      <c r="E42" s="25">
        <f t="shared" si="15"/>
        <v>-1717.6</v>
      </c>
      <c r="F42" s="25">
        <f t="shared" si="15"/>
        <v>-31652.4</v>
      </c>
      <c r="G42" s="25">
        <f t="shared" si="15"/>
        <v>-52582.8</v>
      </c>
      <c r="H42" s="25">
        <f t="shared" si="15"/>
        <v>-43489.4</v>
      </c>
      <c r="I42" s="25">
        <f>+I43+I46+I58+I59</f>
        <v>-14527.6</v>
      </c>
      <c r="J42" s="25">
        <f>+J43+J46+J58+J59</f>
        <v>-30707.8</v>
      </c>
      <c r="K42" s="25">
        <f>+K43+K46+K58+K59</f>
        <v>-35712.4</v>
      </c>
      <c r="L42" s="25">
        <f>+L43+L46+L58+L59</f>
        <v>-28834.4</v>
      </c>
      <c r="M42" s="25">
        <f t="shared" si="15"/>
        <v>-14915</v>
      </c>
      <c r="N42" s="25">
        <f t="shared" si="15"/>
        <v>-6361.2</v>
      </c>
      <c r="O42" s="25">
        <f>+O43+O46+O58+O59</f>
        <v>-378553.60000000003</v>
      </c>
    </row>
    <row r="43" spans="1:15" ht="18.75" customHeight="1">
      <c r="A43" s="17" t="s">
        <v>55</v>
      </c>
      <c r="B43" s="26">
        <f>B44+B45</f>
        <v>-44501.8</v>
      </c>
      <c r="C43" s="26">
        <f>C44+C45</f>
        <v>-42282.6</v>
      </c>
      <c r="D43" s="26">
        <f>D44+D45</f>
        <v>-30768.6</v>
      </c>
      <c r="E43" s="26">
        <f>E44+E45</f>
        <v>-1717.6</v>
      </c>
      <c r="F43" s="26">
        <f aca="true" t="shared" si="16" ref="F43:N43">F44+F45</f>
        <v>-31152.4</v>
      </c>
      <c r="G43" s="26">
        <f t="shared" si="16"/>
        <v>-52082.8</v>
      </c>
      <c r="H43" s="26">
        <f t="shared" si="16"/>
        <v>-42989.4</v>
      </c>
      <c r="I43" s="26">
        <f>I44+I45</f>
        <v>-11027.6</v>
      </c>
      <c r="J43" s="26">
        <f>J44+J45</f>
        <v>-30707.8</v>
      </c>
      <c r="K43" s="26">
        <f>K44+K45</f>
        <v>-35712.4</v>
      </c>
      <c r="L43" s="26">
        <f>L44+L45</f>
        <v>-28834.4</v>
      </c>
      <c r="M43" s="26">
        <f t="shared" si="16"/>
        <v>-14915</v>
      </c>
      <c r="N43" s="26">
        <f t="shared" si="16"/>
        <v>-6361.2</v>
      </c>
      <c r="O43" s="25">
        <f aca="true" t="shared" si="17" ref="O43:O59">SUM(B43:N43)</f>
        <v>-373053.60000000003</v>
      </c>
    </row>
    <row r="44" spans="1:26" ht="18.75" customHeight="1">
      <c r="A44" s="13" t="s">
        <v>56</v>
      </c>
      <c r="B44" s="20">
        <f>ROUND(-B9*$D$3,2)</f>
        <v>-44501.8</v>
      </c>
      <c r="C44" s="20">
        <f>ROUND(-C9*$D$3,2)</f>
        <v>-42282.6</v>
      </c>
      <c r="D44" s="20">
        <f>ROUND(-D9*$D$3,2)</f>
        <v>-30768.6</v>
      </c>
      <c r="E44" s="20">
        <f>ROUND(-E9*$D$3,2)</f>
        <v>-1717.6</v>
      </c>
      <c r="F44" s="20">
        <f aca="true" t="shared" si="18" ref="F44:N44">ROUND(-F9*$D$3,2)</f>
        <v>-31152.4</v>
      </c>
      <c r="G44" s="20">
        <f t="shared" si="18"/>
        <v>-52082.8</v>
      </c>
      <c r="H44" s="20">
        <f t="shared" si="18"/>
        <v>-42989.4</v>
      </c>
      <c r="I44" s="20">
        <f>ROUND(-I9*$D$3,2)</f>
        <v>-11027.6</v>
      </c>
      <c r="J44" s="20">
        <f>ROUND(-J9*$D$3,2)</f>
        <v>-30707.8</v>
      </c>
      <c r="K44" s="20">
        <f>ROUND(-K9*$D$3,2)</f>
        <v>-35712.4</v>
      </c>
      <c r="L44" s="20">
        <f>ROUND(-L9*$D$3,2)</f>
        <v>-28834.4</v>
      </c>
      <c r="M44" s="20">
        <f t="shared" si="18"/>
        <v>-14915</v>
      </c>
      <c r="N44" s="20">
        <f t="shared" si="18"/>
        <v>-6361.2</v>
      </c>
      <c r="O44" s="46">
        <f t="shared" si="17"/>
        <v>-373053.60000000003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-3500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-5500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102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103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105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386695.57957402006</v>
      </c>
      <c r="C61" s="29">
        <f t="shared" si="21"/>
        <v>248336.80460299997</v>
      </c>
      <c r="D61" s="29">
        <f t="shared" si="21"/>
        <v>235668.078834</v>
      </c>
      <c r="E61" s="29">
        <f t="shared" si="21"/>
        <v>34957.679964799994</v>
      </c>
      <c r="F61" s="29">
        <f t="shared" si="21"/>
        <v>287280.60981429997</v>
      </c>
      <c r="G61" s="29">
        <f t="shared" si="21"/>
        <v>314784.9092</v>
      </c>
      <c r="H61" s="29">
        <f t="shared" si="21"/>
        <v>250096.64599999998</v>
      </c>
      <c r="I61" s="29">
        <f t="shared" si="21"/>
        <v>54669.29690599998</v>
      </c>
      <c r="J61" s="29">
        <f>+J36+J42</f>
        <v>344272.4050634</v>
      </c>
      <c r="K61" s="29">
        <f>+K36+K42</f>
        <v>261900.49379109996</v>
      </c>
      <c r="L61" s="29">
        <f>+L36+L42</f>
        <v>325116.28151103994</v>
      </c>
      <c r="M61" s="29">
        <f t="shared" si="21"/>
        <v>126939.50056126999</v>
      </c>
      <c r="N61" s="29">
        <f t="shared" si="21"/>
        <v>50433.36759744</v>
      </c>
      <c r="O61" s="29">
        <f>SUM(B61:N61)</f>
        <v>2921151.6534203696</v>
      </c>
      <c r="P61"/>
      <c r="Q61" s="78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7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386695.57999999996</v>
      </c>
      <c r="C64" s="36">
        <f aca="true" t="shared" si="22" ref="C64:N64">SUM(C65:C78)</f>
        <v>248336.8</v>
      </c>
      <c r="D64" s="36">
        <f t="shared" si="22"/>
        <v>235668.08</v>
      </c>
      <c r="E64" s="36">
        <f t="shared" si="22"/>
        <v>34957.68</v>
      </c>
      <c r="F64" s="36">
        <f t="shared" si="22"/>
        <v>287280.61</v>
      </c>
      <c r="G64" s="36">
        <f t="shared" si="22"/>
        <v>314784.91</v>
      </c>
      <c r="H64" s="36">
        <f t="shared" si="22"/>
        <v>250096.64</v>
      </c>
      <c r="I64" s="36">
        <f t="shared" si="22"/>
        <v>54669.3</v>
      </c>
      <c r="J64" s="36">
        <f t="shared" si="22"/>
        <v>344272.41</v>
      </c>
      <c r="K64" s="36">
        <f t="shared" si="22"/>
        <v>261900.49</v>
      </c>
      <c r="L64" s="36">
        <f t="shared" si="22"/>
        <v>325116.28</v>
      </c>
      <c r="M64" s="36">
        <f t="shared" si="22"/>
        <v>126939.5</v>
      </c>
      <c r="N64" s="36">
        <f t="shared" si="22"/>
        <v>50433.37</v>
      </c>
      <c r="O64" s="29">
        <f>SUM(O65:O78)</f>
        <v>2921151.6500000004</v>
      </c>
    </row>
    <row r="65" spans="1:16" ht="18.75" customHeight="1">
      <c r="A65" s="17" t="s">
        <v>70</v>
      </c>
      <c r="B65" s="36">
        <f>72586.29+1150.08</f>
        <v>73736.37</v>
      </c>
      <c r="C65" s="36">
        <f>71782.75+1167.17</f>
        <v>72949.92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146686.28999999998</v>
      </c>
      <c r="P65"/>
    </row>
    <row r="66" spans="1:16" ht="18.75" customHeight="1">
      <c r="A66" s="17" t="s">
        <v>71</v>
      </c>
      <c r="B66" s="36">
        <f>309451.8+3507.41</f>
        <v>312959.20999999996</v>
      </c>
      <c r="C66" s="36">
        <f>172532.55+2854.33</f>
        <v>175386.87999999998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488346.08999999997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235668.08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235668.08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34957.68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34957.68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287280.61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287280.61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314784.91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314784.91</v>
      </c>
      <c r="T70"/>
    </row>
    <row r="71" spans="1:21" ht="18.75" customHeight="1">
      <c r="A71" s="17" t="s">
        <v>101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250096.64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250096.64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54669.3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54669.3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344272.41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344272.41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261900.49</v>
      </c>
      <c r="L74" s="35">
        <v>0</v>
      </c>
      <c r="M74" s="35">
        <v>0</v>
      </c>
      <c r="N74" s="35">
        <v>0</v>
      </c>
      <c r="O74" s="29">
        <f t="shared" si="23"/>
        <v>261900.49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325116.28</v>
      </c>
      <c r="M75" s="35">
        <v>0</v>
      </c>
      <c r="N75" s="61">
        <v>0</v>
      </c>
      <c r="O75" s="26">
        <f t="shared" si="23"/>
        <v>325116.28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126939.5</v>
      </c>
      <c r="N76" s="35">
        <v>0</v>
      </c>
      <c r="O76" s="29">
        <f t="shared" si="23"/>
        <v>126939.5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50433.37</v>
      </c>
      <c r="O77" s="26">
        <f t="shared" si="23"/>
        <v>50433.37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2.3507501618599176</v>
      </c>
      <c r="C82" s="44">
        <v>2.2996845987814543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2.048136259061664</v>
      </c>
      <c r="C83" s="44">
        <v>1.9344178126045204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1.8784636291630086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2.634339891165062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2.1897821417292613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1.7375327947809198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2.044305378587134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2.003964578801042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1.9839326768579877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2.2352358983036544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2.1373457674280405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2.5417901685450635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2.499320876493575</v>
      </c>
      <c r="O94" s="50"/>
      <c r="P94"/>
      <c r="Z94"/>
    </row>
    <row r="95" spans="1:14" ht="21" customHeight="1">
      <c r="A95" s="67" t="s">
        <v>106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36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2017-11-10T13:44:17Z</dcterms:modified>
  <cp:category/>
  <cp:version/>
  <cp:contentType/>
  <cp:contentStatus/>
</cp:coreProperties>
</file>