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<sst xmlns="http://schemas.openxmlformats.org/spreadsheetml/2006/main" count="112" uniqueCount="110">
  <si>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</si>
  <si>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</si>
  <si>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</si>
  <si>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</si>
  <si>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</si>
  <si>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</si>
  <si>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</si>
  <si>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</si>
  <si>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</si>
  <si>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</si>
  <si>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</si>
  <si>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</si>
  <si>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</si>
  <si>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</si>
  <si>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</si>
  <si>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</si>
  <si>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</si>
  <si>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</si>
  <si>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</si>
  <si>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</si>
  <si>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</si>
  <si>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</si>
  <si>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</si>
  <si>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</si>
  <si>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</si>
  <si>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</si>
  <si>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</si>
  <si>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</si>
  <si>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</si>
  <si>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</si>
  <si>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</si>
  <si>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</si>
  <si>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</si>
  <si>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</si>
  <si>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</si>
  <si>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</si>
  <si>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</si>
  <si>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</si>
  <si>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</si>
  <si>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</si>
  <si>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</si>
  <si>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</si>
  <si>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</si>
  <si>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</si>
  <si>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</si>
  <si>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</si>
  <si>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</si>
  <si>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</si>
  <si>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</si>
  <si>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</si>
  <si>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</si>
  <si>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</si>
  <si>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</si>
  <si>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</si>
  <si>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</si>
  <si>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</si>
  <si>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</si>
  <si>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</si>
  <si>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</si>
  <si>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</si>
  <si>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</si>
  <si>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</si>
  <si>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</si>
  <si>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</si>
  <si>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</si>
  <si>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</si>
  <si>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</si>
  <si>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</si>
  <si>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</si>
  <si>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</si>
  <si>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</si>
  <si>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</si>
  <si>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</si>
  <si>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</si>
  <si>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</si>
  <si>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</si>
  <si>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</si>
  <si>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</si>
  <si>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</si>
  <si>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</si>
  <si>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</si>
  <si>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</si>
  <si>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</si>
  <si>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</si>
  <si>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</si>
  <si>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</si>
  <si>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</si>
  <si>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</si>
  <si>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</si>
  <si>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</si>
  <si>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</si>
  <si>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</si>
  <si>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</si>
  <si>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</si>
  <si>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</si>
  <si>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</si>
  <si>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</si>
  <si>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</si>
  <si>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</si>
  <si>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</si>
  <si>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</si>
  <si>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</si>
  <si>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</si>
  <si>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</si>
  <si>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</si>
  <si>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</si>
  <si>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09/11/17 - VENCIMENTO 17/11/17</t>
  </si>
  <si>
    <r>
      <t>5.2.8. Ajuste de Remuneração Previsto Contratualmente</t>
    </r>
    <r>
      <rPr>
        <vertAlign val="superscript"/>
        <sz val="12"/>
        <rFont val="Calibri"/>
        <family val="2"/>
      </rPr>
      <t xml:space="preserve"> (1)</t>
    </r>
  </si>
  <si>
    <r>
      <t xml:space="preserve">8. Tarifa de Remuneração por Passageiro </t>
    </r>
    <r>
      <rPr>
        <vertAlign val="superscript"/>
        <sz val="12"/>
        <color indexed="8"/>
        <rFont val="Calibri"/>
        <family val="2"/>
      </rPr>
      <t>(2)</t>
    </r>
  </si>
  <si>
    <t>(1) Ajuste de remuneração, previsto contratualmente, período de 25/09 a 24/10/17, parcela 11/20.
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</si>
</sst>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536743</v>
      </c>
      <c r="C7" s="10">
        <f>C8+C20+C24</f>
        <v>397409</v>
      </c>
      <c r="D7" s="10">
        <f>D8+D20+D24</f>
        <v>404208</v>
      </c>
      <c r="E7" s="10">
        <f>E8+E20+E24</f>
        <v>58036</v>
      </c>
      <c r="F7" s="10">
        <f aca="true" t="shared" si="0" ref="F7:N7">F8+F20+F24</f>
        <v>349840</v>
      </c>
      <c r="G7" s="10">
        <f t="shared" si="0"/>
        <v>554515</v>
      </c>
      <c r="H7" s="10">
        <f>H8+H20+H24</f>
        <v>389295</v>
      </c>
      <c r="I7" s="10">
        <f>I8+I20+I24</f>
        <v>109120</v>
      </c>
      <c r="J7" s="10">
        <f>J8+J20+J24</f>
        <v>437338</v>
      </c>
      <c r="K7" s="10">
        <f>K8+K20+K24</f>
        <v>315379</v>
      </c>
      <c r="L7" s="10">
        <f>L8+L20+L24</f>
        <v>391741</v>
      </c>
      <c r="M7" s="10">
        <f t="shared" si="0"/>
        <v>159041</v>
      </c>
      <c r="N7" s="10">
        <f t="shared" si="0"/>
        <v>95163</v>
      </c>
      <c r="O7" s="10">
        <f>+O8+O20+O24</f>
        <v>4197828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220360</v>
      </c>
      <c r="C8" s="12">
        <f>+C9+C12+C16</f>
        <v>176203</v>
      </c>
      <c r="D8" s="12">
        <f>+D9+D12+D16</f>
        <v>192570</v>
      </c>
      <c r="E8" s="12">
        <f>+E9+E12+E16</f>
        <v>24905</v>
      </c>
      <c r="F8" s="12">
        <f aca="true" t="shared" si="1" ref="F8:N8">+F9+F12+F16</f>
        <v>154390</v>
      </c>
      <c r="G8" s="12">
        <f t="shared" si="1"/>
        <v>250678</v>
      </c>
      <c r="H8" s="12">
        <f>+H9+H12+H16</f>
        <v>169032</v>
      </c>
      <c r="I8" s="12">
        <f>+I9+I12+I16</f>
        <v>50187</v>
      </c>
      <c r="J8" s="12">
        <f>+J9+J12+J16</f>
        <v>197991</v>
      </c>
      <c r="K8" s="12">
        <f>+K9+K12+K16</f>
        <v>144262</v>
      </c>
      <c r="L8" s="12">
        <f>+L9+L12+L16</f>
        <v>164866</v>
      </c>
      <c r="M8" s="12">
        <f t="shared" si="1"/>
        <v>77821</v>
      </c>
      <c r="N8" s="12">
        <f t="shared" si="1"/>
        <v>48605</v>
      </c>
      <c r="O8" s="12">
        <f>SUM(B8:N8)</f>
        <v>1871870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19832</v>
      </c>
      <c r="C9" s="14">
        <v>20279</v>
      </c>
      <c r="D9" s="14">
        <v>14152</v>
      </c>
      <c r="E9" s="14">
        <v>1564</v>
      </c>
      <c r="F9" s="14">
        <v>11924</v>
      </c>
      <c r="G9" s="14">
        <v>21819</v>
      </c>
      <c r="H9" s="14">
        <v>19630</v>
      </c>
      <c r="I9" s="14">
        <v>6039</v>
      </c>
      <c r="J9" s="14">
        <v>11654</v>
      </c>
      <c r="K9" s="14">
        <v>15154</v>
      </c>
      <c r="L9" s="14">
        <v>12210</v>
      </c>
      <c r="M9" s="14">
        <v>8636</v>
      </c>
      <c r="N9" s="14">
        <v>5627</v>
      </c>
      <c r="O9" s="12">
        <f aca="true" t="shared" si="2" ref="O9:O19">SUM(B9:N9)</f>
        <v>168520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19832</v>
      </c>
      <c r="C10" s="14">
        <f>+C9-C11</f>
        <v>20279</v>
      </c>
      <c r="D10" s="14">
        <f>+D9-D11</f>
        <v>14152</v>
      </c>
      <c r="E10" s="14">
        <f>+E9-E11</f>
        <v>1564</v>
      </c>
      <c r="F10" s="14">
        <f aca="true" t="shared" si="3" ref="F10:N10">+F9-F11</f>
        <v>11924</v>
      </c>
      <c r="G10" s="14">
        <f t="shared" si="3"/>
        <v>21819</v>
      </c>
      <c r="H10" s="14">
        <f>+H9-H11</f>
        <v>19630</v>
      </c>
      <c r="I10" s="14">
        <f>+I9-I11</f>
        <v>6039</v>
      </c>
      <c r="J10" s="14">
        <f>+J9-J11</f>
        <v>11654</v>
      </c>
      <c r="K10" s="14">
        <f>+K9-K11</f>
        <v>15154</v>
      </c>
      <c r="L10" s="14">
        <f>+L9-L11</f>
        <v>12210</v>
      </c>
      <c r="M10" s="14">
        <f t="shared" si="3"/>
        <v>8636</v>
      </c>
      <c r="N10" s="14">
        <f t="shared" si="3"/>
        <v>5627</v>
      </c>
      <c r="O10" s="12">
        <f t="shared" si="2"/>
        <v>168520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188915</v>
      </c>
      <c r="C12" s="14">
        <f>C13+C14+C15</f>
        <v>147427</v>
      </c>
      <c r="D12" s="14">
        <f>D13+D14+D15</f>
        <v>169330</v>
      </c>
      <c r="E12" s="14">
        <f>E13+E14+E15</f>
        <v>22188</v>
      </c>
      <c r="F12" s="14">
        <f aca="true" t="shared" si="4" ref="F12:N12">F13+F14+F15</f>
        <v>134570</v>
      </c>
      <c r="G12" s="14">
        <f t="shared" si="4"/>
        <v>215250</v>
      </c>
      <c r="H12" s="14">
        <f>H13+H14+H15</f>
        <v>141048</v>
      </c>
      <c r="I12" s="14">
        <f>I13+I14+I15</f>
        <v>41690</v>
      </c>
      <c r="J12" s="14">
        <f>J13+J14+J15</f>
        <v>175384</v>
      </c>
      <c r="K12" s="14">
        <f>K13+K14+K15</f>
        <v>121898</v>
      </c>
      <c r="L12" s="14">
        <f>L13+L14+L15</f>
        <v>143187</v>
      </c>
      <c r="M12" s="14">
        <f t="shared" si="4"/>
        <v>65610</v>
      </c>
      <c r="N12" s="14">
        <f t="shared" si="4"/>
        <v>41018</v>
      </c>
      <c r="O12" s="12">
        <f t="shared" si="2"/>
        <v>1607515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87510</v>
      </c>
      <c r="C13" s="14">
        <v>69578</v>
      </c>
      <c r="D13" s="14">
        <v>77511</v>
      </c>
      <c r="E13" s="14">
        <v>10540</v>
      </c>
      <c r="F13" s="14">
        <v>60907</v>
      </c>
      <c r="G13" s="14">
        <v>99722</v>
      </c>
      <c r="H13" s="14">
        <v>68877</v>
      </c>
      <c r="I13" s="14">
        <v>20658</v>
      </c>
      <c r="J13" s="14">
        <v>84293</v>
      </c>
      <c r="K13" s="14">
        <v>56721</v>
      </c>
      <c r="L13" s="14">
        <v>66312</v>
      </c>
      <c r="M13" s="14">
        <v>29850</v>
      </c>
      <c r="N13" s="14">
        <v>18311</v>
      </c>
      <c r="O13" s="12">
        <f t="shared" si="2"/>
        <v>750790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95860</v>
      </c>
      <c r="C14" s="14">
        <v>71121</v>
      </c>
      <c r="D14" s="14">
        <v>88153</v>
      </c>
      <c r="E14" s="14">
        <v>10851</v>
      </c>
      <c r="F14" s="14">
        <v>68804</v>
      </c>
      <c r="G14" s="14">
        <v>105679</v>
      </c>
      <c r="H14" s="14">
        <v>67111</v>
      </c>
      <c r="I14" s="14">
        <v>19547</v>
      </c>
      <c r="J14" s="14">
        <v>87616</v>
      </c>
      <c r="K14" s="14">
        <v>61220</v>
      </c>
      <c r="L14" s="14">
        <v>73220</v>
      </c>
      <c r="M14" s="14">
        <v>33523</v>
      </c>
      <c r="N14" s="14">
        <v>21640</v>
      </c>
      <c r="O14" s="12">
        <f t="shared" si="2"/>
        <v>804345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5545</v>
      </c>
      <c r="C15" s="14">
        <v>6728</v>
      </c>
      <c r="D15" s="14">
        <v>3666</v>
      </c>
      <c r="E15" s="14">
        <v>797</v>
      </c>
      <c r="F15" s="14">
        <v>4859</v>
      </c>
      <c r="G15" s="14">
        <v>9849</v>
      </c>
      <c r="H15" s="14">
        <v>5060</v>
      </c>
      <c r="I15" s="14">
        <v>1485</v>
      </c>
      <c r="J15" s="14">
        <v>3475</v>
      </c>
      <c r="K15" s="14">
        <v>3957</v>
      </c>
      <c r="L15" s="14">
        <v>3655</v>
      </c>
      <c r="M15" s="14">
        <v>2237</v>
      </c>
      <c r="N15" s="14">
        <v>1067</v>
      </c>
      <c r="O15" s="12">
        <f t="shared" si="2"/>
        <v>52380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11613</v>
      </c>
      <c r="C16" s="14">
        <f>C17+C18+C19</f>
        <v>8497</v>
      </c>
      <c r="D16" s="14">
        <f>D17+D18+D19</f>
        <v>9088</v>
      </c>
      <c r="E16" s="14">
        <f>E17+E18+E19</f>
        <v>1153</v>
      </c>
      <c r="F16" s="14">
        <f aca="true" t="shared" si="5" ref="F16:N16">F17+F18+F19</f>
        <v>7896</v>
      </c>
      <c r="G16" s="14">
        <f t="shared" si="5"/>
        <v>13609</v>
      </c>
      <c r="H16" s="14">
        <f>H17+H18+H19</f>
        <v>8354</v>
      </c>
      <c r="I16" s="14">
        <f>I17+I18+I19</f>
        <v>2458</v>
      </c>
      <c r="J16" s="14">
        <f>J17+J18+J19</f>
        <v>10953</v>
      </c>
      <c r="K16" s="14">
        <f>K17+K18+K19</f>
        <v>7210</v>
      </c>
      <c r="L16" s="14">
        <f>L17+L18+L19</f>
        <v>9469</v>
      </c>
      <c r="M16" s="14">
        <f t="shared" si="5"/>
        <v>3575</v>
      </c>
      <c r="N16" s="14">
        <f t="shared" si="5"/>
        <v>1960</v>
      </c>
      <c r="O16" s="12">
        <f t="shared" si="2"/>
        <v>95835</v>
      </c>
    </row>
    <row r="17" spans="1:26" ht="18.75" customHeight="1">
      <c r="A17" s="15" t="s">
        <v>16</v>
      </c>
      <c r="B17" s="14">
        <v>11529</v>
      </c>
      <c r="C17" s="14">
        <v>8436</v>
      </c>
      <c r="D17" s="14">
        <v>9045</v>
      </c>
      <c r="E17" s="14">
        <v>1143</v>
      </c>
      <c r="F17" s="14">
        <v>7863</v>
      </c>
      <c r="G17" s="14">
        <v>13566</v>
      </c>
      <c r="H17" s="14">
        <v>8311</v>
      </c>
      <c r="I17" s="14">
        <v>2442</v>
      </c>
      <c r="J17" s="14">
        <v>10912</v>
      </c>
      <c r="K17" s="14">
        <v>7164</v>
      </c>
      <c r="L17" s="14">
        <v>9405</v>
      </c>
      <c r="M17" s="14">
        <v>3547</v>
      </c>
      <c r="N17" s="14">
        <v>1948</v>
      </c>
      <c r="O17" s="12">
        <f t="shared" si="2"/>
        <v>95311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72</v>
      </c>
      <c r="C18" s="14">
        <v>51</v>
      </c>
      <c r="D18" s="14">
        <v>30</v>
      </c>
      <c r="E18" s="14">
        <v>10</v>
      </c>
      <c r="F18" s="14">
        <v>23</v>
      </c>
      <c r="G18" s="14">
        <v>36</v>
      </c>
      <c r="H18" s="14">
        <v>39</v>
      </c>
      <c r="I18" s="14">
        <v>14</v>
      </c>
      <c r="J18" s="14">
        <v>35</v>
      </c>
      <c r="K18" s="14">
        <v>33</v>
      </c>
      <c r="L18" s="14">
        <v>57</v>
      </c>
      <c r="M18" s="14">
        <v>25</v>
      </c>
      <c r="N18" s="14">
        <v>12</v>
      </c>
      <c r="O18" s="12">
        <f t="shared" si="2"/>
        <v>437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10</v>
      </c>
      <c r="D19" s="14">
        <v>13</v>
      </c>
      <c r="E19" s="14">
        <v>0</v>
      </c>
      <c r="F19" s="14">
        <v>10</v>
      </c>
      <c r="G19" s="14">
        <v>7</v>
      </c>
      <c r="H19" s="14">
        <v>4</v>
      </c>
      <c r="I19" s="14">
        <v>2</v>
      </c>
      <c r="J19" s="14">
        <v>6</v>
      </c>
      <c r="K19" s="14">
        <v>13</v>
      </c>
      <c r="L19" s="14">
        <v>7</v>
      </c>
      <c r="M19" s="14">
        <v>3</v>
      </c>
      <c r="N19" s="14">
        <v>0</v>
      </c>
      <c r="O19" s="12">
        <f t="shared" si="2"/>
        <v>87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138268</v>
      </c>
      <c r="C20" s="18">
        <f>C21+C22+C23</f>
        <v>87091</v>
      </c>
      <c r="D20" s="18">
        <f>D21+D22+D23</f>
        <v>81173</v>
      </c>
      <c r="E20" s="18">
        <f>E21+E22+E23</f>
        <v>11669</v>
      </c>
      <c r="F20" s="18">
        <f aca="true" t="shared" si="6" ref="F20:N20">F21+F22+F23</f>
        <v>70905</v>
      </c>
      <c r="G20" s="18">
        <f t="shared" si="6"/>
        <v>114269</v>
      </c>
      <c r="H20" s="18">
        <f>H21+H22+H23</f>
        <v>93632</v>
      </c>
      <c r="I20" s="18">
        <f>I21+I22+I23</f>
        <v>25678</v>
      </c>
      <c r="J20" s="18">
        <f>J21+J22+J23</f>
        <v>109073</v>
      </c>
      <c r="K20" s="18">
        <f>K21+K22+K23</f>
        <v>73355</v>
      </c>
      <c r="L20" s="18">
        <f>L21+L22+L23</f>
        <v>115101</v>
      </c>
      <c r="M20" s="18">
        <f t="shared" si="6"/>
        <v>43185</v>
      </c>
      <c r="N20" s="18">
        <f t="shared" si="6"/>
        <v>24336</v>
      </c>
      <c r="O20" s="12">
        <f aca="true" t="shared" si="7" ref="O20:O26">SUM(B20:N20)</f>
        <v>987735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69006</v>
      </c>
      <c r="C21" s="14">
        <v>46090</v>
      </c>
      <c r="D21" s="14">
        <v>40091</v>
      </c>
      <c r="E21" s="14">
        <v>6355</v>
      </c>
      <c r="F21" s="14">
        <v>35506</v>
      </c>
      <c r="G21" s="14">
        <v>58501</v>
      </c>
      <c r="H21" s="14">
        <v>50463</v>
      </c>
      <c r="I21" s="14">
        <v>14249</v>
      </c>
      <c r="J21" s="14">
        <v>57346</v>
      </c>
      <c r="K21" s="14">
        <v>37839</v>
      </c>
      <c r="L21" s="14">
        <v>58251</v>
      </c>
      <c r="M21" s="14">
        <v>22064</v>
      </c>
      <c r="N21" s="14">
        <v>11913</v>
      </c>
      <c r="O21" s="12">
        <f t="shared" si="7"/>
        <v>507674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66442</v>
      </c>
      <c r="C22" s="14">
        <v>38575</v>
      </c>
      <c r="D22" s="14">
        <v>39746</v>
      </c>
      <c r="E22" s="14">
        <v>5052</v>
      </c>
      <c r="F22" s="14">
        <v>33669</v>
      </c>
      <c r="G22" s="14">
        <v>52405</v>
      </c>
      <c r="H22" s="14">
        <v>41264</v>
      </c>
      <c r="I22" s="14">
        <v>10930</v>
      </c>
      <c r="J22" s="14">
        <v>49934</v>
      </c>
      <c r="K22" s="14">
        <v>34064</v>
      </c>
      <c r="L22" s="14">
        <v>54824</v>
      </c>
      <c r="M22" s="14">
        <v>20163</v>
      </c>
      <c r="N22" s="14">
        <v>11956</v>
      </c>
      <c r="O22" s="12">
        <f t="shared" si="7"/>
        <v>459024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2820</v>
      </c>
      <c r="C23" s="14">
        <v>2426</v>
      </c>
      <c r="D23" s="14">
        <v>1336</v>
      </c>
      <c r="E23" s="14">
        <v>262</v>
      </c>
      <c r="F23" s="14">
        <v>1730</v>
      </c>
      <c r="G23" s="14">
        <v>3363</v>
      </c>
      <c r="H23" s="14">
        <v>1905</v>
      </c>
      <c r="I23" s="14">
        <v>499</v>
      </c>
      <c r="J23" s="14">
        <v>1793</v>
      </c>
      <c r="K23" s="14">
        <v>1452</v>
      </c>
      <c r="L23" s="14">
        <v>2026</v>
      </c>
      <c r="M23" s="14">
        <v>958</v>
      </c>
      <c r="N23" s="14">
        <v>467</v>
      </c>
      <c r="O23" s="12">
        <f t="shared" si="7"/>
        <v>21037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178115</v>
      </c>
      <c r="C24" s="14">
        <f>C25+C26</f>
        <v>134115</v>
      </c>
      <c r="D24" s="14">
        <f>D25+D26</f>
        <v>130465</v>
      </c>
      <c r="E24" s="14">
        <f>E25+E26</f>
        <v>21462</v>
      </c>
      <c r="F24" s="14">
        <f aca="true" t="shared" si="8" ref="F24:N24">F25+F26</f>
        <v>124545</v>
      </c>
      <c r="G24" s="14">
        <f t="shared" si="8"/>
        <v>189568</v>
      </c>
      <c r="H24" s="14">
        <f>H25+H26</f>
        <v>126631</v>
      </c>
      <c r="I24" s="14">
        <f>I25+I26</f>
        <v>33255</v>
      </c>
      <c r="J24" s="14">
        <f>J25+J26</f>
        <v>130274</v>
      </c>
      <c r="K24" s="14">
        <f>K25+K26</f>
        <v>97762</v>
      </c>
      <c r="L24" s="14">
        <f>L25+L26</f>
        <v>111774</v>
      </c>
      <c r="M24" s="14">
        <f t="shared" si="8"/>
        <v>38035</v>
      </c>
      <c r="N24" s="14">
        <f t="shared" si="8"/>
        <v>22222</v>
      </c>
      <c r="O24" s="12">
        <f t="shared" si="7"/>
        <v>1338223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73836</v>
      </c>
      <c r="C25" s="14">
        <v>63097</v>
      </c>
      <c r="D25" s="14">
        <v>59604</v>
      </c>
      <c r="E25" s="14">
        <v>11501</v>
      </c>
      <c r="F25" s="14">
        <v>57338</v>
      </c>
      <c r="G25" s="14">
        <v>92674</v>
      </c>
      <c r="H25" s="14">
        <v>63108</v>
      </c>
      <c r="I25" s="14">
        <v>18224</v>
      </c>
      <c r="J25" s="14">
        <v>55168</v>
      </c>
      <c r="K25" s="14">
        <v>47658</v>
      </c>
      <c r="L25" s="14">
        <v>48356</v>
      </c>
      <c r="M25" s="14">
        <v>16445</v>
      </c>
      <c r="N25" s="14">
        <v>8387</v>
      </c>
      <c r="O25" s="12">
        <f t="shared" si="7"/>
        <v>615396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104279</v>
      </c>
      <c r="C26" s="14">
        <v>71018</v>
      </c>
      <c r="D26" s="14">
        <v>70861</v>
      </c>
      <c r="E26" s="14">
        <v>9961</v>
      </c>
      <c r="F26" s="14">
        <v>67207</v>
      </c>
      <c r="G26" s="14">
        <v>96894</v>
      </c>
      <c r="H26" s="14">
        <v>63523</v>
      </c>
      <c r="I26" s="14">
        <v>15031</v>
      </c>
      <c r="J26" s="14">
        <v>75106</v>
      </c>
      <c r="K26" s="14">
        <v>50104</v>
      </c>
      <c r="L26" s="14">
        <v>63418</v>
      </c>
      <c r="M26" s="14">
        <v>21590</v>
      </c>
      <c r="N26" s="14">
        <v>13835</v>
      </c>
      <c r="O26" s="12">
        <f t="shared" si="7"/>
        <v>722827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1125792.14671678</v>
      </c>
      <c r="C36" s="60">
        <f aca="true" t="shared" si="11" ref="C36:N36">C37+C38+C39+C40</f>
        <v>806052.7898745</v>
      </c>
      <c r="D36" s="60">
        <f t="shared" si="11"/>
        <v>765247.7214104001</v>
      </c>
      <c r="E36" s="60">
        <f t="shared" si="11"/>
        <v>150838.7122624</v>
      </c>
      <c r="F36" s="60">
        <f t="shared" si="11"/>
        <v>763043.126772</v>
      </c>
      <c r="G36" s="60">
        <f t="shared" si="11"/>
        <v>963175.722</v>
      </c>
      <c r="H36" s="60">
        <f t="shared" si="11"/>
        <v>795434.9175</v>
      </c>
      <c r="I36" s="60">
        <f>I37+I38+I39+I40</f>
        <v>217258.061824</v>
      </c>
      <c r="J36" s="60">
        <f>J37+J38+J39+J40</f>
        <v>868297.0219883999</v>
      </c>
      <c r="K36" s="60">
        <f>K37+K38+K39+K40</f>
        <v>705494.2163996999</v>
      </c>
      <c r="L36" s="60">
        <f>L37+L38+L39+L40</f>
        <v>837719.72043216</v>
      </c>
      <c r="M36" s="60">
        <f t="shared" si="11"/>
        <v>404175.00125862996</v>
      </c>
      <c r="N36" s="60">
        <f t="shared" si="11"/>
        <v>235550.73480528002</v>
      </c>
      <c r="O36" s="60">
        <f>O37+O38+O39+O40</f>
        <v>8638079.893244248</v>
      </c>
    </row>
    <row r="37" spans="1:15" ht="18.75" customHeight="1">
      <c r="A37" s="57" t="s">
        <v>50</v>
      </c>
      <c r="B37" s="54">
        <f aca="true" t="shared" si="12" ref="B37:N37">B29*B7</f>
        <v>1121202.4527</v>
      </c>
      <c r="C37" s="54">
        <f t="shared" si="12"/>
        <v>801971.362</v>
      </c>
      <c r="D37" s="54">
        <f t="shared" si="12"/>
        <v>755141.3856</v>
      </c>
      <c r="E37" s="54">
        <f t="shared" si="12"/>
        <v>150556.9912</v>
      </c>
      <c r="F37" s="54">
        <f t="shared" si="12"/>
        <v>763105.992</v>
      </c>
      <c r="G37" s="54">
        <f t="shared" si="12"/>
        <v>959255.4985</v>
      </c>
      <c r="H37" s="54">
        <f t="shared" si="12"/>
        <v>791864.9595</v>
      </c>
      <c r="I37" s="54">
        <f>I29*I7</f>
        <v>217214.272</v>
      </c>
      <c r="J37" s="54">
        <f>J29*J7</f>
        <v>864179.888</v>
      </c>
      <c r="K37" s="54">
        <f>K29*K7</f>
        <v>701875.9644999999</v>
      </c>
      <c r="L37" s="54">
        <f>L29*L7</f>
        <v>833507.3256999999</v>
      </c>
      <c r="M37" s="54">
        <f t="shared" si="12"/>
        <v>401737.566</v>
      </c>
      <c r="N37" s="54">
        <f t="shared" si="12"/>
        <v>235528.42500000002</v>
      </c>
      <c r="O37" s="56">
        <f>SUM(B37:N37)</f>
        <v>8597142.0827</v>
      </c>
    </row>
    <row r="38" spans="1:15" ht="18.75" customHeight="1">
      <c r="A38" s="57" t="s">
        <v>51</v>
      </c>
      <c r="B38" s="54">
        <f aca="true" t="shared" si="13" ref="B38:N38">B30*B7</f>
        <v>-3324.87598322</v>
      </c>
      <c r="C38" s="54">
        <f t="shared" si="13"/>
        <v>-2332.5921255</v>
      </c>
      <c r="D38" s="54">
        <f t="shared" si="13"/>
        <v>-2243.3341895999997</v>
      </c>
      <c r="E38" s="54">
        <f t="shared" si="13"/>
        <v>-364.5589376</v>
      </c>
      <c r="F38" s="54">
        <f t="shared" si="13"/>
        <v>-2224.265228</v>
      </c>
      <c r="G38" s="54">
        <f t="shared" si="13"/>
        <v>-2828.0265000000004</v>
      </c>
      <c r="H38" s="54">
        <f t="shared" si="13"/>
        <v>-2180.052</v>
      </c>
      <c r="I38" s="54">
        <f>I30*I7</f>
        <v>-611.0501760000001</v>
      </c>
      <c r="J38" s="54">
        <f>J30*J7</f>
        <v>-2487.6660116</v>
      </c>
      <c r="K38" s="54">
        <f>K30*K7</f>
        <v>-2007.6081003000002</v>
      </c>
      <c r="L38" s="54">
        <f>L30*L7</f>
        <v>-2448.47526784</v>
      </c>
      <c r="M38" s="54">
        <f t="shared" si="13"/>
        <v>-1171.90474137</v>
      </c>
      <c r="N38" s="54">
        <f t="shared" si="13"/>
        <v>-696.73019472</v>
      </c>
      <c r="O38" s="25">
        <f>SUM(B38:N38)</f>
        <v>-24921.13945575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-71316.58</v>
      </c>
      <c r="C42" s="25">
        <f aca="true" t="shared" si="15" ref="C42:N42">+C43+C46+C58+C59</f>
        <v>-74149.15</v>
      </c>
      <c r="D42" s="25">
        <f t="shared" si="15"/>
        <v>-51462.69</v>
      </c>
      <c r="E42" s="25">
        <f t="shared" si="15"/>
        <v>-6387.41</v>
      </c>
      <c r="F42" s="25">
        <f t="shared" si="15"/>
        <v>-43003.189999999995</v>
      </c>
      <c r="G42" s="25">
        <f t="shared" si="15"/>
        <v>-79924.45</v>
      </c>
      <c r="H42" s="25">
        <f t="shared" si="15"/>
        <v>-72219.09</v>
      </c>
      <c r="I42" s="25">
        <f>+I43+I46+I58+I59</f>
        <v>-25649.9</v>
      </c>
      <c r="J42" s="25">
        <f>+J43+J46+J58+J59</f>
        <v>-41024.77</v>
      </c>
      <c r="K42" s="25">
        <f>+K43+K46+K58+K59</f>
        <v>-54976</v>
      </c>
      <c r="L42" s="25">
        <f>+L43+L46+L58+L59</f>
        <v>-43238.59</v>
      </c>
      <c r="M42" s="25">
        <f t="shared" si="15"/>
        <v>-31374.97</v>
      </c>
      <c r="N42" s="25">
        <f t="shared" si="15"/>
        <v>-20535.309999999998</v>
      </c>
      <c r="O42" s="25">
        <f>+O43+O46+O58+O59</f>
        <v>-615262.1</v>
      </c>
    </row>
    <row r="43" spans="1:15" ht="18.75" customHeight="1">
      <c r="A43" s="17" t="s">
        <v>55</v>
      </c>
      <c r="B43" s="26">
        <f>B44+B45</f>
        <v>-75361.6</v>
      </c>
      <c r="C43" s="26">
        <f>C44+C45</f>
        <v>-77060.2</v>
      </c>
      <c r="D43" s="26">
        <f>D44+D45</f>
        <v>-53777.6</v>
      </c>
      <c r="E43" s="26">
        <f>E44+E45</f>
        <v>-5943.2</v>
      </c>
      <c r="F43" s="26">
        <f aca="true" t="shared" si="16" ref="F43:N43">F44+F45</f>
        <v>-45311.2</v>
      </c>
      <c r="G43" s="26">
        <f t="shared" si="16"/>
        <v>-82912.2</v>
      </c>
      <c r="H43" s="26">
        <f t="shared" si="16"/>
        <v>-74594</v>
      </c>
      <c r="I43" s="26">
        <f>I44+I45</f>
        <v>-22948.2</v>
      </c>
      <c r="J43" s="26">
        <f>J44+J45</f>
        <v>-44285.2</v>
      </c>
      <c r="K43" s="26">
        <f>K44+K45</f>
        <v>-57585.2</v>
      </c>
      <c r="L43" s="26">
        <f>L44+L45</f>
        <v>-46398</v>
      </c>
      <c r="M43" s="26">
        <f t="shared" si="16"/>
        <v>-32816.8</v>
      </c>
      <c r="N43" s="26">
        <f t="shared" si="16"/>
        <v>-21382.6</v>
      </c>
      <c r="O43" s="25">
        <f aca="true" t="shared" si="17" ref="O43:O59">SUM(B43:N43)</f>
        <v>-640376</v>
      </c>
    </row>
    <row r="44" spans="1:26" ht="18.75" customHeight="1">
      <c r="A44" s="13" t="s">
        <v>56</v>
      </c>
      <c r="B44" s="20">
        <f>ROUND(-B9*$D$3,2)</f>
        <v>-75361.6</v>
      </c>
      <c r="C44" s="20">
        <f>ROUND(-C9*$D$3,2)</f>
        <v>-77060.2</v>
      </c>
      <c r="D44" s="20">
        <f>ROUND(-D9*$D$3,2)</f>
        <v>-53777.6</v>
      </c>
      <c r="E44" s="20">
        <f>ROUND(-E9*$D$3,2)</f>
        <v>-5943.2</v>
      </c>
      <c r="F44" s="20">
        <f aca="true" t="shared" si="18" ref="F44:N44">ROUND(-F9*$D$3,2)</f>
        <v>-45311.2</v>
      </c>
      <c r="G44" s="20">
        <f t="shared" si="18"/>
        <v>-82912.2</v>
      </c>
      <c r="H44" s="20">
        <f t="shared" si="18"/>
        <v>-74594</v>
      </c>
      <c r="I44" s="20">
        <f>ROUND(-I9*$D$3,2)</f>
        <v>-22948.2</v>
      </c>
      <c r="J44" s="20">
        <f>ROUND(-J9*$D$3,2)</f>
        <v>-44285.2</v>
      </c>
      <c r="K44" s="20">
        <f>ROUND(-K9*$D$3,2)</f>
        <v>-57585.2</v>
      </c>
      <c r="L44" s="20">
        <f>ROUND(-L9*$D$3,2)</f>
        <v>-46398</v>
      </c>
      <c r="M44" s="20">
        <f t="shared" si="18"/>
        <v>-32816.8</v>
      </c>
      <c r="N44" s="20">
        <f t="shared" si="18"/>
        <v>-21382.6</v>
      </c>
      <c r="O44" s="46">
        <f t="shared" si="17"/>
        <v>-640376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4045.02</v>
      </c>
      <c r="C46" s="26">
        <f aca="true" t="shared" si="20" ref="C46:O46">SUM(C47:C57)</f>
        <v>2911.05</v>
      </c>
      <c r="D46" s="26">
        <f t="shared" si="20"/>
        <v>2314.91</v>
      </c>
      <c r="E46" s="26">
        <f t="shared" si="20"/>
        <v>-444.21000000000004</v>
      </c>
      <c r="F46" s="26">
        <f t="shared" si="20"/>
        <v>2308.01</v>
      </c>
      <c r="G46" s="26">
        <f t="shared" si="20"/>
        <v>2987.75</v>
      </c>
      <c r="H46" s="26">
        <f t="shared" si="20"/>
        <v>2374.91</v>
      </c>
      <c r="I46" s="26">
        <f t="shared" si="20"/>
        <v>-2701.7</v>
      </c>
      <c r="J46" s="26">
        <f t="shared" si="20"/>
        <v>3260.43</v>
      </c>
      <c r="K46" s="26">
        <f t="shared" si="20"/>
        <v>2609.2</v>
      </c>
      <c r="L46" s="26">
        <f t="shared" si="20"/>
        <v>3159.41</v>
      </c>
      <c r="M46" s="26">
        <f t="shared" si="20"/>
        <v>1441.83</v>
      </c>
      <c r="N46" s="26">
        <f t="shared" si="20"/>
        <v>847.29</v>
      </c>
      <c r="O46" s="26">
        <f t="shared" si="20"/>
        <v>25113.9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107</v>
      </c>
      <c r="B54" s="24">
        <v>4045.02</v>
      </c>
      <c r="C54" s="24">
        <v>2911.05</v>
      </c>
      <c r="D54" s="24">
        <v>2814.91</v>
      </c>
      <c r="E54" s="24">
        <v>555.79</v>
      </c>
      <c r="F54" s="24">
        <v>2808.01</v>
      </c>
      <c r="G54" s="24">
        <v>3487.75</v>
      </c>
      <c r="H54" s="24">
        <v>2874.91</v>
      </c>
      <c r="I54" s="24">
        <v>798.3</v>
      </c>
      <c r="J54" s="24">
        <v>3260.43</v>
      </c>
      <c r="K54" s="24">
        <v>2609.2</v>
      </c>
      <c r="L54" s="24">
        <v>3159.41</v>
      </c>
      <c r="M54" s="24">
        <v>1441.83</v>
      </c>
      <c r="N54" s="24">
        <v>847.29</v>
      </c>
      <c r="O54" s="24">
        <f t="shared" si="17"/>
        <v>31613.9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1054475.56671678</v>
      </c>
      <c r="C61" s="29">
        <f t="shared" si="21"/>
        <v>731903.6398745</v>
      </c>
      <c r="D61" s="29">
        <f t="shared" si="21"/>
        <v>713785.0314104</v>
      </c>
      <c r="E61" s="29">
        <f t="shared" si="21"/>
        <v>144451.3022624</v>
      </c>
      <c r="F61" s="29">
        <f t="shared" si="21"/>
        <v>720039.936772</v>
      </c>
      <c r="G61" s="29">
        <f t="shared" si="21"/>
        <v>883251.272</v>
      </c>
      <c r="H61" s="29">
        <f t="shared" si="21"/>
        <v>723215.8275</v>
      </c>
      <c r="I61" s="29">
        <f t="shared" si="21"/>
        <v>191608.161824</v>
      </c>
      <c r="J61" s="29">
        <f>+J36+J42</f>
        <v>827272.2519883999</v>
      </c>
      <c r="K61" s="29">
        <f>+K36+K42</f>
        <v>650518.2163996999</v>
      </c>
      <c r="L61" s="29">
        <f>+L36+L42</f>
        <v>794481.13043216</v>
      </c>
      <c r="M61" s="29">
        <f t="shared" si="21"/>
        <v>372800.03125863</v>
      </c>
      <c r="N61" s="29">
        <f t="shared" si="21"/>
        <v>215015.42480528002</v>
      </c>
      <c r="O61" s="29">
        <f>SUM(B61:N61)</f>
        <v>8022817.793244249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1054475.56</v>
      </c>
      <c r="C64" s="36">
        <f aca="true" t="shared" si="22" ref="C64:N64">SUM(C65:C78)</f>
        <v>731903.64</v>
      </c>
      <c r="D64" s="36">
        <f t="shared" si="22"/>
        <v>713785.04</v>
      </c>
      <c r="E64" s="36">
        <f t="shared" si="22"/>
        <v>144451.3</v>
      </c>
      <c r="F64" s="36">
        <f t="shared" si="22"/>
        <v>720039.93</v>
      </c>
      <c r="G64" s="36">
        <f t="shared" si="22"/>
        <v>883251.27</v>
      </c>
      <c r="H64" s="36">
        <f t="shared" si="22"/>
        <v>723215.83</v>
      </c>
      <c r="I64" s="36">
        <f t="shared" si="22"/>
        <v>191608.16</v>
      </c>
      <c r="J64" s="36">
        <f t="shared" si="22"/>
        <v>827272.25</v>
      </c>
      <c r="K64" s="36">
        <f t="shared" si="22"/>
        <v>650518.21</v>
      </c>
      <c r="L64" s="36">
        <f t="shared" si="22"/>
        <v>794481.13</v>
      </c>
      <c r="M64" s="36">
        <f t="shared" si="22"/>
        <v>372800.04</v>
      </c>
      <c r="N64" s="36">
        <f t="shared" si="22"/>
        <v>215015.43</v>
      </c>
      <c r="O64" s="29">
        <f>SUM(O65:O78)</f>
        <v>8022817.79</v>
      </c>
    </row>
    <row r="65" spans="1:16" ht="18.75" customHeight="1">
      <c r="A65" s="17" t="s">
        <v>70</v>
      </c>
      <c r="B65" s="36">
        <f>1150.08+206521.82</f>
        <v>207671.9</v>
      </c>
      <c r="C65" s="36">
        <f>1167.17+210255.88</f>
        <v>211423.05000000002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419094.95</v>
      </c>
      <c r="P65"/>
    </row>
    <row r="66" spans="1:16" ht="18.75" customHeight="1">
      <c r="A66" s="17" t="s">
        <v>71</v>
      </c>
      <c r="B66" s="36">
        <f>3507.41+843296.25</f>
        <v>846803.66</v>
      </c>
      <c r="C66" s="36">
        <f>2854.33+517626.26</f>
        <v>520480.59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1367284.25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713785.04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713785.04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144451.3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144451.3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720039.93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720039.93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883251.27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883251.27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723215.83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723215.83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191608.16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191608.16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827272.25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827272.25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650518.21</v>
      </c>
      <c r="L74" s="35">
        <v>0</v>
      </c>
      <c r="M74" s="35">
        <v>0</v>
      </c>
      <c r="N74" s="35">
        <v>0</v>
      </c>
      <c r="O74" s="29">
        <f t="shared" si="23"/>
        <v>650518.21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794481.13</v>
      </c>
      <c r="M75" s="35">
        <v>0</v>
      </c>
      <c r="N75" s="61">
        <v>0</v>
      </c>
      <c r="O75" s="26">
        <f t="shared" si="23"/>
        <v>794481.13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372800.04</v>
      </c>
      <c r="N76" s="35">
        <v>0</v>
      </c>
      <c r="O76" s="29">
        <f t="shared" si="23"/>
        <v>372800.04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215015.43</v>
      </c>
      <c r="O77" s="26">
        <f t="shared" si="23"/>
        <v>215015.43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8"/>
      <c r="O80" s="39"/>
    </row>
    <row r="81" spans="1:15" ht="18.75" customHeight="1">
      <c r="A81" s="2" t="s">
        <v>108</v>
      </c>
      <c r="B81" s="44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2.326357784889532</v>
      </c>
      <c r="C82" s="44">
        <v>2.294811126152387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2.0382964058289232</v>
      </c>
      <c r="C83" s="44">
        <v>1.923625860380951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1.8679972969619605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2.5990542467158315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2.1811203029156188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1.7296008800483305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2.034260978178502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1.991001299706745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1.97613475615748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2.2258519318017367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2.1280925163109297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2.5266240859817906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2.4752344378096534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2017-11-16T13:34:36Z</dcterms:modified>
  <cp:category/>
  <cp:version/>
  <cp:contentType/>
  <cp:contentStatus/>
</cp:coreProperties>
</file>