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<sst xmlns="http://schemas.openxmlformats.org/spreadsheetml/2006/main" count="112" uniqueCount="110">
  <si>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</si>
  <si>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</si>
  <si>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</si>
  <si>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</si>
  <si>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</si>
  <si>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</si>
  <si>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</si>
  <si>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</si>
  <si>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</si>
  <si>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</si>
  <si>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</si>
  <si>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</si>
  <si>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</si>
  <si>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</si>
  <si>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</si>
  <si>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</si>
  <si>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</si>
  <si>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</si>
  <si>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</si>
  <si>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</si>
  <si>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</si>
  <si>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</si>
  <si>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</si>
  <si>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</si>
  <si>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</si>
  <si>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</si>
  <si>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</si>
  <si>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</si>
  <si>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</si>
  <si>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</si>
  <si>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</si>
  <si>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</si>
  <si>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</si>
  <si>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</si>
  <si>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</si>
  <si>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</si>
  <si>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</si>
  <si>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</si>
  <si>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</si>
  <si>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</si>
  <si>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</si>
  <si>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</si>
  <si>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</si>
  <si>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</si>
  <si>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</si>
  <si>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</si>
  <si>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</si>
  <si>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</si>
  <si>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</si>
  <si>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</si>
  <si>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</si>
  <si>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</si>
  <si>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</si>
  <si>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</si>
  <si>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</si>
  <si>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</si>
  <si>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</si>
  <si>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</si>
  <si>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</si>
  <si>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</si>
  <si>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</si>
  <si>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</si>
  <si>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</si>
  <si>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</si>
  <si>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</si>
  <si>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</si>
  <si>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</si>
  <si>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</si>
  <si>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</si>
  <si>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</si>
  <si>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</si>
  <si>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</si>
  <si>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</si>
  <si>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</si>
  <si>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</si>
  <si>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</si>
  <si>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</si>
  <si>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</si>
  <si>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</si>
  <si>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</si>
  <si>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</si>
  <si>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</si>
  <si>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</si>
  <si>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</si>
  <si>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</si>
  <si>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</si>
  <si>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</si>
  <si>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</si>
  <si>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</si>
  <si>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</si>
  <si>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</si>
  <si>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</si>
  <si>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</si>
  <si>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</si>
  <si>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</si>
  <si>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</si>
  <si>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</si>
  <si>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</si>
  <si>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</si>
  <si>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</si>
  <si>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</si>
  <si>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</si>
  <si>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</si>
  <si>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</si>
  <si>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</si>
  <si>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</si>
  <si>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10/11/17 - VENCIMENTO 21/11/17</t>
  </si>
  <si>
    <t>(1) Ajuste de remuneração, previsto contratualmente, período de 25/09 a 24/10/17, parcela 12/20.
(2) Tarifa de remuneração de cada empresa considerando o  reequilibrio interno estabelecido e informado pelo consórcio. Não consideram os acertos financeiros previstos no item 7.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</si>
  <si>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(2)</t>
    </r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</si>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</sst>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perscript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8" width="9.375" style="1" bestFit="1" customWidth="1"/>
    <col min="19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535282</v>
      </c>
      <c r="C7" s="10">
        <f>C8+C20+C24</f>
        <v>392035</v>
      </c>
      <c r="D7" s="10">
        <f>D8+D20+D24</f>
        <v>403906</v>
      </c>
      <c r="E7" s="10">
        <f>E8+E20+E24</f>
        <v>57072</v>
      </c>
      <c r="F7" s="10">
        <f aca="true" t="shared" si="0" ref="F7:N7">F8+F20+F24</f>
        <v>353286</v>
      </c>
      <c r="G7" s="10">
        <f t="shared" si="0"/>
        <v>558554</v>
      </c>
      <c r="H7" s="10">
        <f>H8+H20+H24</f>
        <v>386864</v>
      </c>
      <c r="I7" s="10">
        <f>I8+I20+I24</f>
        <v>110115</v>
      </c>
      <c r="J7" s="10">
        <f>J8+J20+J24</f>
        <v>440908</v>
      </c>
      <c r="K7" s="10">
        <f>K8+K20+K24</f>
        <v>316986</v>
      </c>
      <c r="L7" s="10">
        <f>L8+L20+L24</f>
        <v>391364</v>
      </c>
      <c r="M7" s="10">
        <f t="shared" si="0"/>
        <v>158430</v>
      </c>
      <c r="N7" s="10">
        <f t="shared" si="0"/>
        <v>95553</v>
      </c>
      <c r="O7" s="10">
        <f>+O8+O20+O24</f>
        <v>4200355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222359</v>
      </c>
      <c r="C8" s="12">
        <f>+C9+C12+C16</f>
        <v>174869</v>
      </c>
      <c r="D8" s="12">
        <f>+D9+D12+D16</f>
        <v>195103</v>
      </c>
      <c r="E8" s="12">
        <f>+E9+E12+E16</f>
        <v>25135</v>
      </c>
      <c r="F8" s="12">
        <f aca="true" t="shared" si="1" ref="F8:N8">+F9+F12+F16</f>
        <v>157533</v>
      </c>
      <c r="G8" s="12">
        <f t="shared" si="1"/>
        <v>254716</v>
      </c>
      <c r="H8" s="12">
        <f>+H9+H12+H16</f>
        <v>170248</v>
      </c>
      <c r="I8" s="12">
        <f>+I9+I12+I16</f>
        <v>50946</v>
      </c>
      <c r="J8" s="12">
        <f>+J9+J12+J16</f>
        <v>202741</v>
      </c>
      <c r="K8" s="12">
        <f>+K9+K12+K16</f>
        <v>145821</v>
      </c>
      <c r="L8" s="12">
        <f>+L9+L12+L16</f>
        <v>168308</v>
      </c>
      <c r="M8" s="12">
        <f t="shared" si="1"/>
        <v>78561</v>
      </c>
      <c r="N8" s="12">
        <f t="shared" si="1"/>
        <v>48778</v>
      </c>
      <c r="O8" s="12">
        <f>SUM(B8:N8)</f>
        <v>1895118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21621</v>
      </c>
      <c r="C9" s="14">
        <v>20975</v>
      </c>
      <c r="D9" s="14">
        <v>15621</v>
      </c>
      <c r="E9" s="14">
        <v>1775</v>
      </c>
      <c r="F9" s="14">
        <v>13036</v>
      </c>
      <c r="G9" s="14">
        <v>24002</v>
      </c>
      <c r="H9" s="14">
        <v>21216</v>
      </c>
      <c r="I9" s="14">
        <v>6237</v>
      </c>
      <c r="J9" s="14">
        <v>13490</v>
      </c>
      <c r="K9" s="14">
        <v>16426</v>
      </c>
      <c r="L9" s="14">
        <v>13009</v>
      </c>
      <c r="M9" s="14">
        <v>8908</v>
      </c>
      <c r="N9" s="14">
        <v>5985</v>
      </c>
      <c r="O9" s="12">
        <f aca="true" t="shared" si="2" ref="O9:O19">SUM(B9:N9)</f>
        <v>182301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21621</v>
      </c>
      <c r="C10" s="14">
        <f>+C9-C11</f>
        <v>20975</v>
      </c>
      <c r="D10" s="14">
        <f>+D9-D11</f>
        <v>15621</v>
      </c>
      <c r="E10" s="14">
        <f>+E9-E11</f>
        <v>1775</v>
      </c>
      <c r="F10" s="14">
        <f aca="true" t="shared" si="3" ref="F10:N10">+F9-F11</f>
        <v>13036</v>
      </c>
      <c r="G10" s="14">
        <f t="shared" si="3"/>
        <v>24002</v>
      </c>
      <c r="H10" s="14">
        <f>+H9-H11</f>
        <v>21216</v>
      </c>
      <c r="I10" s="14">
        <f>+I9-I11</f>
        <v>6237</v>
      </c>
      <c r="J10" s="14">
        <f>+J9-J11</f>
        <v>13490</v>
      </c>
      <c r="K10" s="14">
        <f>+K9-K11</f>
        <v>16426</v>
      </c>
      <c r="L10" s="14">
        <f>+L9-L11</f>
        <v>13009</v>
      </c>
      <c r="M10" s="14">
        <f t="shared" si="3"/>
        <v>8908</v>
      </c>
      <c r="N10" s="14">
        <f t="shared" si="3"/>
        <v>5985</v>
      </c>
      <c r="O10" s="12">
        <f t="shared" si="2"/>
        <v>182301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189280</v>
      </c>
      <c r="C12" s="14">
        <f>C13+C14+C15</f>
        <v>145659</v>
      </c>
      <c r="D12" s="14">
        <f>D13+D14+D15</f>
        <v>170391</v>
      </c>
      <c r="E12" s="14">
        <f>E13+E14+E15</f>
        <v>22205</v>
      </c>
      <c r="F12" s="14">
        <f aca="true" t="shared" si="4" ref="F12:N12">F13+F14+F15</f>
        <v>136530</v>
      </c>
      <c r="G12" s="14">
        <f t="shared" si="4"/>
        <v>217020</v>
      </c>
      <c r="H12" s="14">
        <f>H13+H14+H15</f>
        <v>140765</v>
      </c>
      <c r="I12" s="14">
        <f>I13+I14+I15</f>
        <v>42157</v>
      </c>
      <c r="J12" s="14">
        <f>J13+J14+J15</f>
        <v>178231</v>
      </c>
      <c r="K12" s="14">
        <f>K13+K14+K15</f>
        <v>122254</v>
      </c>
      <c r="L12" s="14">
        <f>L13+L14+L15</f>
        <v>145588</v>
      </c>
      <c r="M12" s="14">
        <f t="shared" si="4"/>
        <v>66087</v>
      </c>
      <c r="N12" s="14">
        <f t="shared" si="4"/>
        <v>40889</v>
      </c>
      <c r="O12" s="12">
        <f t="shared" si="2"/>
        <v>1617056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88885</v>
      </c>
      <c r="C13" s="14">
        <v>69369</v>
      </c>
      <c r="D13" s="14">
        <v>78894</v>
      </c>
      <c r="E13" s="14">
        <v>10671</v>
      </c>
      <c r="F13" s="14">
        <v>62165</v>
      </c>
      <c r="G13" s="14">
        <v>101824</v>
      </c>
      <c r="H13" s="14">
        <v>69214</v>
      </c>
      <c r="I13" s="14">
        <v>20773</v>
      </c>
      <c r="J13" s="14">
        <v>86809</v>
      </c>
      <c r="K13" s="14">
        <v>57448</v>
      </c>
      <c r="L13" s="14">
        <v>68097</v>
      </c>
      <c r="M13" s="14">
        <v>30620</v>
      </c>
      <c r="N13" s="14">
        <v>18303</v>
      </c>
      <c r="O13" s="12">
        <f t="shared" si="2"/>
        <v>763072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95133</v>
      </c>
      <c r="C14" s="14">
        <v>69605</v>
      </c>
      <c r="D14" s="14">
        <v>88009</v>
      </c>
      <c r="E14" s="14">
        <v>10711</v>
      </c>
      <c r="F14" s="14">
        <v>69613</v>
      </c>
      <c r="G14" s="14">
        <v>105719</v>
      </c>
      <c r="H14" s="14">
        <v>66714</v>
      </c>
      <c r="I14" s="14">
        <v>19905</v>
      </c>
      <c r="J14" s="14">
        <v>88038</v>
      </c>
      <c r="K14" s="14">
        <v>60992</v>
      </c>
      <c r="L14" s="14">
        <v>73778</v>
      </c>
      <c r="M14" s="14">
        <v>33263</v>
      </c>
      <c r="N14" s="14">
        <v>21557</v>
      </c>
      <c r="O14" s="12">
        <f t="shared" si="2"/>
        <v>803037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5262</v>
      </c>
      <c r="C15" s="14">
        <v>6685</v>
      </c>
      <c r="D15" s="14">
        <v>3488</v>
      </c>
      <c r="E15" s="14">
        <v>823</v>
      </c>
      <c r="F15" s="14">
        <v>4752</v>
      </c>
      <c r="G15" s="14">
        <v>9477</v>
      </c>
      <c r="H15" s="14">
        <v>4837</v>
      </c>
      <c r="I15" s="14">
        <v>1479</v>
      </c>
      <c r="J15" s="14">
        <v>3384</v>
      </c>
      <c r="K15" s="14">
        <v>3814</v>
      </c>
      <c r="L15" s="14">
        <v>3713</v>
      </c>
      <c r="M15" s="14">
        <v>2204</v>
      </c>
      <c r="N15" s="14">
        <v>1029</v>
      </c>
      <c r="O15" s="12">
        <f t="shared" si="2"/>
        <v>50947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11458</v>
      </c>
      <c r="C16" s="14">
        <f>C17+C18+C19</f>
        <v>8235</v>
      </c>
      <c r="D16" s="14">
        <f>D17+D18+D19</f>
        <v>9091</v>
      </c>
      <c r="E16" s="14">
        <f>E17+E18+E19</f>
        <v>1155</v>
      </c>
      <c r="F16" s="14">
        <f aca="true" t="shared" si="5" ref="F16:N16">F17+F18+F19</f>
        <v>7967</v>
      </c>
      <c r="G16" s="14">
        <f t="shared" si="5"/>
        <v>13694</v>
      </c>
      <c r="H16" s="14">
        <f>H17+H18+H19</f>
        <v>8267</v>
      </c>
      <c r="I16" s="14">
        <f>I17+I18+I19</f>
        <v>2552</v>
      </c>
      <c r="J16" s="14">
        <f>J17+J18+J19</f>
        <v>11020</v>
      </c>
      <c r="K16" s="14">
        <f>K17+K18+K19</f>
        <v>7141</v>
      </c>
      <c r="L16" s="14">
        <f>L17+L18+L19</f>
        <v>9711</v>
      </c>
      <c r="M16" s="14">
        <f t="shared" si="5"/>
        <v>3566</v>
      </c>
      <c r="N16" s="14">
        <f t="shared" si="5"/>
        <v>1904</v>
      </c>
      <c r="O16" s="12">
        <f t="shared" si="2"/>
        <v>95761</v>
      </c>
    </row>
    <row r="17" spans="1:26" ht="18.75" customHeight="1">
      <c r="A17" s="15" t="s">
        <v>16</v>
      </c>
      <c r="B17" s="14">
        <v>11398</v>
      </c>
      <c r="C17" s="14">
        <v>8183</v>
      </c>
      <c r="D17" s="14">
        <v>9033</v>
      </c>
      <c r="E17" s="14">
        <v>1146</v>
      </c>
      <c r="F17" s="14">
        <v>7929</v>
      </c>
      <c r="G17" s="14">
        <v>13650</v>
      </c>
      <c r="H17" s="14">
        <v>8225</v>
      </c>
      <c r="I17" s="14">
        <v>2534</v>
      </c>
      <c r="J17" s="14">
        <v>10989</v>
      </c>
      <c r="K17" s="14">
        <v>7101</v>
      </c>
      <c r="L17" s="14">
        <v>9644</v>
      </c>
      <c r="M17" s="14">
        <v>3539</v>
      </c>
      <c r="N17" s="14">
        <v>1892</v>
      </c>
      <c r="O17" s="12">
        <f t="shared" si="2"/>
        <v>95263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55</v>
      </c>
      <c r="C18" s="14">
        <v>44</v>
      </c>
      <c r="D18" s="14">
        <v>45</v>
      </c>
      <c r="E18" s="14">
        <v>9</v>
      </c>
      <c r="F18" s="14">
        <v>26</v>
      </c>
      <c r="G18" s="14">
        <v>34</v>
      </c>
      <c r="H18" s="14">
        <v>35</v>
      </c>
      <c r="I18" s="14">
        <v>16</v>
      </c>
      <c r="J18" s="14">
        <v>28</v>
      </c>
      <c r="K18" s="14">
        <v>29</v>
      </c>
      <c r="L18" s="14">
        <v>62</v>
      </c>
      <c r="M18" s="14">
        <v>24</v>
      </c>
      <c r="N18" s="14">
        <v>12</v>
      </c>
      <c r="O18" s="12">
        <f t="shared" si="2"/>
        <v>419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8</v>
      </c>
      <c r="D19" s="14">
        <v>13</v>
      </c>
      <c r="E19" s="14">
        <v>0</v>
      </c>
      <c r="F19" s="14">
        <v>12</v>
      </c>
      <c r="G19" s="14">
        <v>10</v>
      </c>
      <c r="H19" s="14">
        <v>7</v>
      </c>
      <c r="I19" s="14">
        <v>2</v>
      </c>
      <c r="J19" s="14">
        <v>3</v>
      </c>
      <c r="K19" s="14">
        <v>11</v>
      </c>
      <c r="L19" s="14">
        <v>5</v>
      </c>
      <c r="M19" s="14">
        <v>3</v>
      </c>
      <c r="N19" s="14">
        <v>0</v>
      </c>
      <c r="O19" s="12">
        <f t="shared" si="2"/>
        <v>79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137997</v>
      </c>
      <c r="C20" s="18">
        <f>C21+C22+C23</f>
        <v>86158</v>
      </c>
      <c r="D20" s="18">
        <f>D21+D22+D23</f>
        <v>80842</v>
      </c>
      <c r="E20" s="18">
        <f>E21+E22+E23</f>
        <v>11388</v>
      </c>
      <c r="F20" s="18">
        <f aca="true" t="shared" si="6" ref="F20:N20">F21+F22+F23</f>
        <v>71894</v>
      </c>
      <c r="G20" s="18">
        <f t="shared" si="6"/>
        <v>115046</v>
      </c>
      <c r="H20" s="18">
        <f>H21+H22+H23</f>
        <v>92702</v>
      </c>
      <c r="I20" s="18">
        <f>I21+I22+I23</f>
        <v>25953</v>
      </c>
      <c r="J20" s="18">
        <f>J21+J22+J23</f>
        <v>109074</v>
      </c>
      <c r="K20" s="18">
        <f>K21+K22+K23</f>
        <v>73293</v>
      </c>
      <c r="L20" s="18">
        <f>L21+L22+L23</f>
        <v>113322</v>
      </c>
      <c r="M20" s="18">
        <f t="shared" si="6"/>
        <v>42616</v>
      </c>
      <c r="N20" s="18">
        <f t="shared" si="6"/>
        <v>24657</v>
      </c>
      <c r="O20" s="12">
        <f aca="true" t="shared" si="7" ref="O20:O26">SUM(B20:N20)</f>
        <v>984942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69904</v>
      </c>
      <c r="C21" s="14">
        <v>46300</v>
      </c>
      <c r="D21" s="14">
        <v>41098</v>
      </c>
      <c r="E21" s="14">
        <v>6127</v>
      </c>
      <c r="F21" s="14">
        <v>36477</v>
      </c>
      <c r="G21" s="14">
        <v>60095</v>
      </c>
      <c r="H21" s="14">
        <v>51022</v>
      </c>
      <c r="I21" s="14">
        <v>14366</v>
      </c>
      <c r="J21" s="14">
        <v>58542</v>
      </c>
      <c r="K21" s="14">
        <v>38484</v>
      </c>
      <c r="L21" s="14">
        <v>58384</v>
      </c>
      <c r="M21" s="14">
        <v>22017</v>
      </c>
      <c r="N21" s="14">
        <v>12337</v>
      </c>
      <c r="O21" s="12">
        <f t="shared" si="7"/>
        <v>515153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65415</v>
      </c>
      <c r="C22" s="14">
        <v>37447</v>
      </c>
      <c r="D22" s="14">
        <v>38385</v>
      </c>
      <c r="E22" s="14">
        <v>4955</v>
      </c>
      <c r="F22" s="14">
        <v>33629</v>
      </c>
      <c r="G22" s="14">
        <v>51685</v>
      </c>
      <c r="H22" s="14">
        <v>39768</v>
      </c>
      <c r="I22" s="14">
        <v>11021</v>
      </c>
      <c r="J22" s="14">
        <v>48767</v>
      </c>
      <c r="K22" s="14">
        <v>33361</v>
      </c>
      <c r="L22" s="14">
        <v>52922</v>
      </c>
      <c r="M22" s="14">
        <v>19645</v>
      </c>
      <c r="N22" s="14">
        <v>11896</v>
      </c>
      <c r="O22" s="12">
        <f t="shared" si="7"/>
        <v>448896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2678</v>
      </c>
      <c r="C23" s="14">
        <v>2411</v>
      </c>
      <c r="D23" s="14">
        <v>1359</v>
      </c>
      <c r="E23" s="14">
        <v>306</v>
      </c>
      <c r="F23" s="14">
        <v>1788</v>
      </c>
      <c r="G23" s="14">
        <v>3266</v>
      </c>
      <c r="H23" s="14">
        <v>1912</v>
      </c>
      <c r="I23" s="14">
        <v>566</v>
      </c>
      <c r="J23" s="14">
        <v>1765</v>
      </c>
      <c r="K23" s="14">
        <v>1448</v>
      </c>
      <c r="L23" s="14">
        <v>2016</v>
      </c>
      <c r="M23" s="14">
        <v>954</v>
      </c>
      <c r="N23" s="14">
        <v>424</v>
      </c>
      <c r="O23" s="12">
        <f t="shared" si="7"/>
        <v>20893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174926</v>
      </c>
      <c r="C24" s="14">
        <f>C25+C26</f>
        <v>131008</v>
      </c>
      <c r="D24" s="14">
        <f>D25+D26</f>
        <v>127961</v>
      </c>
      <c r="E24" s="14">
        <f>E25+E26</f>
        <v>20549</v>
      </c>
      <c r="F24" s="14">
        <f aca="true" t="shared" si="8" ref="F24:N24">F25+F26</f>
        <v>123859</v>
      </c>
      <c r="G24" s="14">
        <f t="shared" si="8"/>
        <v>188792</v>
      </c>
      <c r="H24" s="14">
        <f>H25+H26</f>
        <v>123914</v>
      </c>
      <c r="I24" s="14">
        <f>I25+I26</f>
        <v>33216</v>
      </c>
      <c r="J24" s="14">
        <f>J25+J26</f>
        <v>129093</v>
      </c>
      <c r="K24" s="14">
        <f>K25+K26</f>
        <v>97872</v>
      </c>
      <c r="L24" s="14">
        <f>L25+L26</f>
        <v>109734</v>
      </c>
      <c r="M24" s="14">
        <f t="shared" si="8"/>
        <v>37253</v>
      </c>
      <c r="N24" s="14">
        <f t="shared" si="8"/>
        <v>22118</v>
      </c>
      <c r="O24" s="12">
        <f t="shared" si="7"/>
        <v>1320295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73598</v>
      </c>
      <c r="C25" s="14">
        <v>62127</v>
      </c>
      <c r="D25" s="14">
        <v>59235</v>
      </c>
      <c r="E25" s="14">
        <v>11061</v>
      </c>
      <c r="F25" s="14">
        <v>58247</v>
      </c>
      <c r="G25" s="14">
        <v>93852</v>
      </c>
      <c r="H25" s="14">
        <v>62396</v>
      </c>
      <c r="I25" s="14">
        <v>18095</v>
      </c>
      <c r="J25" s="14">
        <v>54476</v>
      </c>
      <c r="K25" s="14">
        <v>48381</v>
      </c>
      <c r="L25" s="14">
        <v>48482</v>
      </c>
      <c r="M25" s="14">
        <v>15825</v>
      </c>
      <c r="N25" s="14">
        <v>8488</v>
      </c>
      <c r="O25" s="12">
        <f t="shared" si="7"/>
        <v>614263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101328</v>
      </c>
      <c r="C26" s="14">
        <v>68881</v>
      </c>
      <c r="D26" s="14">
        <v>68726</v>
      </c>
      <c r="E26" s="14">
        <v>9488</v>
      </c>
      <c r="F26" s="14">
        <v>65612</v>
      </c>
      <c r="G26" s="14">
        <v>94940</v>
      </c>
      <c r="H26" s="14">
        <v>61518</v>
      </c>
      <c r="I26" s="14">
        <v>15121</v>
      </c>
      <c r="J26" s="14">
        <v>74617</v>
      </c>
      <c r="K26" s="14">
        <v>49491</v>
      </c>
      <c r="L26" s="14">
        <v>61252</v>
      </c>
      <c r="M26" s="14">
        <v>21428</v>
      </c>
      <c r="N26" s="14">
        <v>13630</v>
      </c>
      <c r="O26" s="12">
        <f t="shared" si="7"/>
        <v>706032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1122749.3140397202</v>
      </c>
      <c r="C36" s="60">
        <f aca="true" t="shared" si="11" ref="C36:N36">C37+C38+C39+C40</f>
        <v>795239.6005674999</v>
      </c>
      <c r="D36" s="60">
        <f t="shared" si="11"/>
        <v>764685.2010953</v>
      </c>
      <c r="E36" s="60">
        <f t="shared" si="11"/>
        <v>148343.95892479998</v>
      </c>
      <c r="F36" s="60">
        <f t="shared" si="11"/>
        <v>770537.9770763</v>
      </c>
      <c r="G36" s="60">
        <f t="shared" si="11"/>
        <v>970142.1892</v>
      </c>
      <c r="H36" s="60">
        <f t="shared" si="11"/>
        <v>790503.6340000001</v>
      </c>
      <c r="I36" s="60">
        <f>I37+I38+I39+I40</f>
        <v>219233.137023</v>
      </c>
      <c r="J36" s="60">
        <f>J37+J38+J39+J40</f>
        <v>875331.0351144</v>
      </c>
      <c r="K36" s="60">
        <f>K37+K38+K39+K40</f>
        <v>709060.3652198</v>
      </c>
      <c r="L36" s="60">
        <f>L37+L38+L39+L40</f>
        <v>836919.9338726399</v>
      </c>
      <c r="M36" s="60">
        <f t="shared" si="11"/>
        <v>402636.11745489994</v>
      </c>
      <c r="N36" s="60">
        <f t="shared" si="11"/>
        <v>236513.12944368002</v>
      </c>
      <c r="O36" s="60">
        <f>O37+O38+O39+O40</f>
        <v>8641895.593032038</v>
      </c>
    </row>
    <row r="37" spans="1:15" ht="18.75" customHeight="1">
      <c r="A37" s="57" t="s">
        <v>50</v>
      </c>
      <c r="B37" s="54">
        <f aca="true" t="shared" si="12" ref="B37:N37">B29*B7</f>
        <v>1118150.5698000002</v>
      </c>
      <c r="C37" s="54">
        <f t="shared" si="12"/>
        <v>791126.6299999999</v>
      </c>
      <c r="D37" s="54">
        <f t="shared" si="12"/>
        <v>754577.1892</v>
      </c>
      <c r="E37" s="54">
        <f t="shared" si="12"/>
        <v>148056.1824</v>
      </c>
      <c r="F37" s="54">
        <f t="shared" si="12"/>
        <v>770622.7518</v>
      </c>
      <c r="G37" s="54">
        <f t="shared" si="12"/>
        <v>966242.5646</v>
      </c>
      <c r="H37" s="54">
        <f t="shared" si="12"/>
        <v>786920.0624</v>
      </c>
      <c r="I37" s="54">
        <f>I29*I7</f>
        <v>219194.919</v>
      </c>
      <c r="J37" s="54">
        <f>J29*J7</f>
        <v>871234.208</v>
      </c>
      <c r="K37" s="54">
        <f>K29*K7</f>
        <v>705452.343</v>
      </c>
      <c r="L37" s="54">
        <f>L29*L7</f>
        <v>832705.1828</v>
      </c>
      <c r="M37" s="54">
        <f t="shared" si="12"/>
        <v>400194.18</v>
      </c>
      <c r="N37" s="54">
        <f t="shared" si="12"/>
        <v>236493.67500000002</v>
      </c>
      <c r="O37" s="56">
        <f>SUM(B37:N37)</f>
        <v>8600970.457999999</v>
      </c>
    </row>
    <row r="38" spans="1:15" ht="18.75" customHeight="1">
      <c r="A38" s="57" t="s">
        <v>51</v>
      </c>
      <c r="B38" s="54">
        <f aca="true" t="shared" si="13" ref="B38:N38">B30*B7</f>
        <v>-3315.82576028</v>
      </c>
      <c r="C38" s="54">
        <f t="shared" si="13"/>
        <v>-2301.0494325</v>
      </c>
      <c r="D38" s="54">
        <f t="shared" si="13"/>
        <v>-2241.6581047</v>
      </c>
      <c r="E38" s="54">
        <f t="shared" si="13"/>
        <v>-358.5034752</v>
      </c>
      <c r="F38" s="54">
        <f t="shared" si="13"/>
        <v>-2246.1747237</v>
      </c>
      <c r="G38" s="54">
        <f t="shared" si="13"/>
        <v>-2848.6254000000004</v>
      </c>
      <c r="H38" s="54">
        <f t="shared" si="13"/>
        <v>-2166.4384</v>
      </c>
      <c r="I38" s="54">
        <f>I30*I7</f>
        <v>-616.621977</v>
      </c>
      <c r="J38" s="54">
        <f>J30*J7</f>
        <v>-2507.9728856</v>
      </c>
      <c r="K38" s="54">
        <f>K30*K7</f>
        <v>-2017.8377802</v>
      </c>
      <c r="L38" s="54">
        <f>L30*L7</f>
        <v>-2446.11892736</v>
      </c>
      <c r="M38" s="54">
        <f t="shared" si="13"/>
        <v>-1167.4025451</v>
      </c>
      <c r="N38" s="54">
        <f t="shared" si="13"/>
        <v>-699.58555632</v>
      </c>
      <c r="O38" s="25">
        <f>SUM(B38:N38)</f>
        <v>-24933.814967960003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4657.49</v>
      </c>
      <c r="C40" s="54">
        <v>4021.5</v>
      </c>
      <c r="D40" s="54">
        <v>10188.27</v>
      </c>
      <c r="E40" s="54">
        <v>0</v>
      </c>
      <c r="F40" s="54">
        <v>0</v>
      </c>
      <c r="G40" s="54">
        <v>4086.09</v>
      </c>
      <c r="H40" s="54">
        <v>3507.29</v>
      </c>
      <c r="I40" s="54">
        <v>0</v>
      </c>
      <c r="J40" s="54">
        <v>4058.2</v>
      </c>
      <c r="K40" s="54">
        <v>3507.26</v>
      </c>
      <c r="L40" s="54">
        <v>4058.63</v>
      </c>
      <c r="M40" s="54">
        <v>2338.18</v>
      </c>
      <c r="N40" s="54">
        <v>0</v>
      </c>
      <c r="O40" s="56">
        <f>SUM(B40:N40)</f>
        <v>40422.91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-92755.07</v>
      </c>
      <c r="C42" s="25">
        <f aca="true" t="shared" si="15" ref="C42:N42">+C43+C46+C58+C59</f>
        <v>-78954.78</v>
      </c>
      <c r="D42" s="25">
        <f t="shared" si="15"/>
        <v>-91567.76000000001</v>
      </c>
      <c r="E42" s="25">
        <f t="shared" si="15"/>
        <v>-79187.89</v>
      </c>
      <c r="F42" s="25">
        <f t="shared" si="15"/>
        <v>-76166.9</v>
      </c>
      <c r="G42" s="25">
        <f t="shared" si="15"/>
        <v>-131460.43</v>
      </c>
      <c r="H42" s="25">
        <f t="shared" si="15"/>
        <v>-97061.58</v>
      </c>
      <c r="I42" s="25">
        <f>+I43+I46+I58+I59</f>
        <v>-68250.22</v>
      </c>
      <c r="J42" s="25">
        <f>+J43+J46+J58+J59</f>
        <v>-63151.9</v>
      </c>
      <c r="K42" s="25">
        <f>+K43+K46+K58+K59</f>
        <v>-86183.17</v>
      </c>
      <c r="L42" s="25">
        <f>+L43+L46+L58+L59</f>
        <v>-78853.81</v>
      </c>
      <c r="M42" s="25">
        <f t="shared" si="15"/>
        <v>-44751</v>
      </c>
      <c r="N42" s="25">
        <f t="shared" si="15"/>
        <v>-24960.84</v>
      </c>
      <c r="O42" s="25">
        <f>+O43+O46+O58+O59</f>
        <v>-1013305.3499999999</v>
      </c>
    </row>
    <row r="43" spans="1:15" ht="18.75" customHeight="1">
      <c r="A43" s="17" t="s">
        <v>55</v>
      </c>
      <c r="B43" s="26">
        <f>B44+B45</f>
        <v>-82159.8</v>
      </c>
      <c r="C43" s="26">
        <f>C44+C45</f>
        <v>-79705</v>
      </c>
      <c r="D43" s="26">
        <f>D44+D45</f>
        <v>-59359.8</v>
      </c>
      <c r="E43" s="26">
        <f>E44+E45</f>
        <v>-6745</v>
      </c>
      <c r="F43" s="26">
        <f aca="true" t="shared" si="16" ref="F43:N43">F44+F45</f>
        <v>-49536.8</v>
      </c>
      <c r="G43" s="26">
        <f t="shared" si="16"/>
        <v>-91207.6</v>
      </c>
      <c r="H43" s="26">
        <f t="shared" si="16"/>
        <v>-80620.8</v>
      </c>
      <c r="I43" s="26">
        <f>I44+I45</f>
        <v>-23700.6</v>
      </c>
      <c r="J43" s="26">
        <f>J44+J45</f>
        <v>-51262</v>
      </c>
      <c r="K43" s="26">
        <f>K44+K45</f>
        <v>-62418.8</v>
      </c>
      <c r="L43" s="26">
        <f>L44+L45</f>
        <v>-49434.2</v>
      </c>
      <c r="M43" s="26">
        <f t="shared" si="16"/>
        <v>-33850.4</v>
      </c>
      <c r="N43" s="26">
        <f t="shared" si="16"/>
        <v>-22743</v>
      </c>
      <c r="O43" s="25">
        <f aca="true" t="shared" si="17" ref="O43:O59">SUM(B43:N43)</f>
        <v>-692743.7999999999</v>
      </c>
    </row>
    <row r="44" spans="1:26" ht="18.75" customHeight="1">
      <c r="A44" s="13" t="s">
        <v>56</v>
      </c>
      <c r="B44" s="20">
        <f>ROUND(-B9*$D$3,2)</f>
        <v>-82159.8</v>
      </c>
      <c r="C44" s="20">
        <f>ROUND(-C9*$D$3,2)</f>
        <v>-79705</v>
      </c>
      <c r="D44" s="20">
        <f>ROUND(-D9*$D$3,2)</f>
        <v>-59359.8</v>
      </c>
      <c r="E44" s="20">
        <f>ROUND(-E9*$D$3,2)</f>
        <v>-6745</v>
      </c>
      <c r="F44" s="20">
        <f aca="true" t="shared" si="18" ref="F44:N44">ROUND(-F9*$D$3,2)</f>
        <v>-49536.8</v>
      </c>
      <c r="G44" s="20">
        <f t="shared" si="18"/>
        <v>-91207.6</v>
      </c>
      <c r="H44" s="20">
        <f t="shared" si="18"/>
        <v>-80620.8</v>
      </c>
      <c r="I44" s="20">
        <f>ROUND(-I9*$D$3,2)</f>
        <v>-23700.6</v>
      </c>
      <c r="J44" s="20">
        <f>ROUND(-J9*$D$3,2)</f>
        <v>-51262</v>
      </c>
      <c r="K44" s="20">
        <f>ROUND(-K9*$D$3,2)</f>
        <v>-62418.8</v>
      </c>
      <c r="L44" s="20">
        <f>ROUND(-L9*$D$3,2)</f>
        <v>-49434.2</v>
      </c>
      <c r="M44" s="20">
        <f t="shared" si="18"/>
        <v>-33850.4</v>
      </c>
      <c r="N44" s="20">
        <f t="shared" si="18"/>
        <v>-22743</v>
      </c>
      <c r="O44" s="46">
        <f t="shared" si="17"/>
        <v>-692743.7999999999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-10595.27</v>
      </c>
      <c r="C46" s="26">
        <f aca="true" t="shared" si="20" ref="C46:O46">SUM(C47:C57)</f>
        <v>750.2200000000003</v>
      </c>
      <c r="D46" s="26">
        <f t="shared" si="20"/>
        <v>-32207.960000000003</v>
      </c>
      <c r="E46" s="26">
        <f t="shared" si="20"/>
        <v>-72442.89</v>
      </c>
      <c r="F46" s="26">
        <f t="shared" si="20"/>
        <v>-26630.1</v>
      </c>
      <c r="G46" s="26">
        <f t="shared" si="20"/>
        <v>-40252.83</v>
      </c>
      <c r="H46" s="26">
        <f t="shared" si="20"/>
        <v>-16440.78</v>
      </c>
      <c r="I46" s="26">
        <f t="shared" si="20"/>
        <v>-44549.619999999995</v>
      </c>
      <c r="J46" s="26">
        <f t="shared" si="20"/>
        <v>-11889.9</v>
      </c>
      <c r="K46" s="26">
        <f t="shared" si="20"/>
        <v>-23764.37</v>
      </c>
      <c r="L46" s="26">
        <f t="shared" si="20"/>
        <v>-29419.61</v>
      </c>
      <c r="M46" s="26">
        <f t="shared" si="20"/>
        <v>-10900.6</v>
      </c>
      <c r="N46" s="26">
        <f t="shared" si="20"/>
        <v>-2217.84</v>
      </c>
      <c r="O46" s="26">
        <f t="shared" si="20"/>
        <v>-320561.55</v>
      </c>
    </row>
    <row r="47" spans="1:26" ht="18.75" customHeight="1">
      <c r="A47" s="13" t="s">
        <v>59</v>
      </c>
      <c r="B47" s="24">
        <v>-14640.29</v>
      </c>
      <c r="C47" s="24">
        <v>-2160.83</v>
      </c>
      <c r="D47" s="24">
        <v>-34522.87</v>
      </c>
      <c r="E47" s="24">
        <v>-71998.68</v>
      </c>
      <c r="F47" s="24">
        <v>-28938.11</v>
      </c>
      <c r="G47" s="24">
        <v>-43240.58</v>
      </c>
      <c r="H47" s="24">
        <v>-18815.69</v>
      </c>
      <c r="I47" s="24">
        <v>-41847.92</v>
      </c>
      <c r="J47" s="24">
        <v>-15150.33</v>
      </c>
      <c r="K47" s="24">
        <v>-26373.57</v>
      </c>
      <c r="L47" s="24">
        <v>-32579.02</v>
      </c>
      <c r="M47" s="24">
        <v>-12342.43</v>
      </c>
      <c r="N47" s="24">
        <v>-3065.13</v>
      </c>
      <c r="O47" s="24">
        <f t="shared" si="17"/>
        <v>-345675.45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109</v>
      </c>
      <c r="B54" s="24">
        <v>4045.02</v>
      </c>
      <c r="C54" s="24">
        <v>2911.05</v>
      </c>
      <c r="D54" s="24">
        <v>2814.91</v>
      </c>
      <c r="E54" s="24">
        <v>555.79</v>
      </c>
      <c r="F54" s="24">
        <v>2808.01</v>
      </c>
      <c r="G54" s="24">
        <v>3487.75</v>
      </c>
      <c r="H54" s="24">
        <v>2874.91</v>
      </c>
      <c r="I54" s="24">
        <v>798.3</v>
      </c>
      <c r="J54" s="24">
        <v>3260.43</v>
      </c>
      <c r="K54" s="24">
        <v>2609.2</v>
      </c>
      <c r="L54" s="24">
        <v>3159.41</v>
      </c>
      <c r="M54" s="24">
        <v>1441.83</v>
      </c>
      <c r="N54" s="24">
        <v>847.29</v>
      </c>
      <c r="O54" s="24">
        <f t="shared" si="17"/>
        <v>31613.9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1029994.2440397202</v>
      </c>
      <c r="C61" s="29">
        <f t="shared" si="21"/>
        <v>716284.8205674998</v>
      </c>
      <c r="D61" s="29">
        <f t="shared" si="21"/>
        <v>673117.4410953</v>
      </c>
      <c r="E61" s="29">
        <f t="shared" si="21"/>
        <v>69156.06892479998</v>
      </c>
      <c r="F61" s="29">
        <f t="shared" si="21"/>
        <v>694371.0770762999</v>
      </c>
      <c r="G61" s="29">
        <f t="shared" si="21"/>
        <v>838681.7592</v>
      </c>
      <c r="H61" s="29">
        <f t="shared" si="21"/>
        <v>693442.0540000001</v>
      </c>
      <c r="I61" s="29">
        <f t="shared" si="21"/>
        <v>150982.917023</v>
      </c>
      <c r="J61" s="29">
        <f>+J36+J42</f>
        <v>812179.1351144</v>
      </c>
      <c r="K61" s="29">
        <f>+K36+K42</f>
        <v>622877.1952198</v>
      </c>
      <c r="L61" s="29">
        <f>+L36+L42</f>
        <v>758066.1238726398</v>
      </c>
      <c r="M61" s="29">
        <f t="shared" si="21"/>
        <v>357885.11745489994</v>
      </c>
      <c r="N61" s="29">
        <f t="shared" si="21"/>
        <v>211552.28944368003</v>
      </c>
      <c r="O61" s="29">
        <f>SUM(B61:N61)</f>
        <v>7628590.243032039</v>
      </c>
      <c r="P61"/>
      <c r="Q61"/>
      <c r="R61" s="78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1029994.2300000001</v>
      </c>
      <c r="C64" s="36">
        <f aca="true" t="shared" si="22" ref="C64:N64">SUM(C65:C78)</f>
        <v>716284.81</v>
      </c>
      <c r="D64" s="36">
        <f t="shared" si="22"/>
        <v>673117.44</v>
      </c>
      <c r="E64" s="36">
        <f t="shared" si="22"/>
        <v>69156.07</v>
      </c>
      <c r="F64" s="36">
        <f t="shared" si="22"/>
        <v>694371.08</v>
      </c>
      <c r="G64" s="36">
        <f t="shared" si="22"/>
        <v>838681.75</v>
      </c>
      <c r="H64" s="36">
        <f t="shared" si="22"/>
        <v>693442.05</v>
      </c>
      <c r="I64" s="36">
        <f t="shared" si="22"/>
        <v>150982.92</v>
      </c>
      <c r="J64" s="36">
        <f t="shared" si="22"/>
        <v>812179.13</v>
      </c>
      <c r="K64" s="36">
        <f t="shared" si="22"/>
        <v>622877.19</v>
      </c>
      <c r="L64" s="36">
        <f t="shared" si="22"/>
        <v>758066.12</v>
      </c>
      <c r="M64" s="36">
        <f t="shared" si="22"/>
        <v>357885.12</v>
      </c>
      <c r="N64" s="36">
        <f t="shared" si="22"/>
        <v>211552.29</v>
      </c>
      <c r="O64" s="29">
        <f>SUM(O65:O78)</f>
        <v>7628590.2</v>
      </c>
    </row>
    <row r="65" spans="1:16" ht="18.75" customHeight="1">
      <c r="A65" s="17" t="s">
        <v>70</v>
      </c>
      <c r="B65" s="36">
        <v>188315.38999999998</v>
      </c>
      <c r="C65" s="36">
        <v>204547.80000000002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392863.19</v>
      </c>
      <c r="P65"/>
    </row>
    <row r="66" spans="1:16" ht="18.75" customHeight="1">
      <c r="A66" s="17" t="s">
        <v>71</v>
      </c>
      <c r="B66" s="36">
        <v>841678.8400000001</v>
      </c>
      <c r="C66" s="36">
        <v>511737.01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1353415.85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673117.44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673117.44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69156.07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69156.07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694371.08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694371.08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838681.75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838681.75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693442.05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693442.05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150982.92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150982.92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812179.13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812179.13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622877.19</v>
      </c>
      <c r="L74" s="35">
        <v>0</v>
      </c>
      <c r="M74" s="35">
        <v>0</v>
      </c>
      <c r="N74" s="35">
        <v>0</v>
      </c>
      <c r="O74" s="29">
        <f t="shared" si="23"/>
        <v>622877.19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758066.12</v>
      </c>
      <c r="M75" s="35">
        <v>0</v>
      </c>
      <c r="N75" s="61">
        <v>0</v>
      </c>
      <c r="O75" s="26">
        <f t="shared" si="23"/>
        <v>758066.12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357885.12</v>
      </c>
      <c r="N76" s="35">
        <v>0</v>
      </c>
      <c r="O76" s="29">
        <f t="shared" si="23"/>
        <v>357885.12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211552.29</v>
      </c>
      <c r="O77" s="26">
        <f t="shared" si="23"/>
        <v>211552.29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2.332051420312534</v>
      </c>
      <c r="C82" s="44">
        <v>2.2987821447726606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2.0382885529937287</v>
      </c>
      <c r="C83" s="44">
        <v>1.9236859428820876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1.8680012950916798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2.5992423416876926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2.1810600393910313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1.729566164059339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2.0342971793705282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1.990947073722926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1.9760876081050922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2.2258178759307983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2.128098915262109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2.526654910401439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2.475203598460331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6" customHeight="1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2017-11-21T12:33:48Z</dcterms:modified>
  <cp:category/>
  <cp:version/>
  <cp:contentType/>
  <cp:contentStatus/>
</cp:coreProperties>
</file>