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<sst xmlns="http://schemas.openxmlformats.org/spreadsheetml/2006/main" count="112" uniqueCount="110">
  <si>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</si>
  <si>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</si>
  <si>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</si>
  <si>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</si>
  <si>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</si>
  <si>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</si>
  <si>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</si>
  <si>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</si>
  <si>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</si>
  <si>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</si>
  <si>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</si>
  <si>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</si>
  <si>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</si>
  <si>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</si>
  <si>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</si>
  <si>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</si>
  <si>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</si>
  <si>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</si>
  <si>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</si>
  <si>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</si>
  <si>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</si>
  <si>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</si>
  <si>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</si>
  <si>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</si>
  <si>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</si>
  <si>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</si>
  <si>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</si>
  <si>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</si>
  <si>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</si>
  <si>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</si>
  <si>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</si>
  <si>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</si>
  <si>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</si>
  <si>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</si>
  <si>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</si>
  <si>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</si>
  <si>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</si>
  <si>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</si>
  <si>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</si>
  <si>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</si>
  <si>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</si>
  <si>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</si>
  <si>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</si>
  <si>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</si>
  <si>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</si>
  <si>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</si>
  <si>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</si>
  <si>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</si>
  <si>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</si>
  <si>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</si>
  <si>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</si>
  <si>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</si>
  <si>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</si>
  <si>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</si>
  <si>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</si>
  <si>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</si>
  <si>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</si>
  <si>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</si>
  <si>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</si>
  <si>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</si>
  <si>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</si>
  <si>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</si>
  <si>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</si>
  <si>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</si>
  <si>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</si>
  <si>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</si>
  <si>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</si>
  <si>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</si>
  <si>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</si>
  <si>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</si>
  <si>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</si>
  <si>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</si>
  <si>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</si>
  <si>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</si>
  <si>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</si>
  <si>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</si>
  <si>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</si>
  <si>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</si>
  <si>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</si>
  <si>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</si>
  <si>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</si>
  <si>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</si>
  <si>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</si>
  <si>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</si>
  <si>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</si>
  <si>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</si>
  <si>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</si>
  <si>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</si>
  <si>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</si>
  <si>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</si>
  <si>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</si>
  <si>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</si>
  <si>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</si>
  <si>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</si>
  <si>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</si>
  <si>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</si>
  <si>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</si>
  <si>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</si>
  <si>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</si>
  <si>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</si>
  <si>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</si>
  <si>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</si>
  <si>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</si>
  <si>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</si>
  <si>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</si>
  <si>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</si>
  <si>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</si>
  <si>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12/11/17 - VENCIMENTO 21/11/17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</si>
  <si>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 xml:space="preserve"> 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</si>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</sst>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233818</v>
      </c>
      <c r="C7" s="10">
        <f>C8+C20+C24</f>
        <v>157912</v>
      </c>
      <c r="D7" s="10">
        <f>D8+D20+D24</f>
        <v>190731</v>
      </c>
      <c r="E7" s="10">
        <f>E8+E20+E24</f>
        <v>22786</v>
      </c>
      <c r="F7" s="10">
        <f aca="true" t="shared" si="0" ref="F7:N7">F8+F20+F24</f>
        <v>164668</v>
      </c>
      <c r="G7" s="10">
        <f t="shared" si="0"/>
        <v>242001</v>
      </c>
      <c r="H7" s="10">
        <f>H8+H20+H24</f>
        <v>159673</v>
      </c>
      <c r="I7" s="10">
        <f>I8+I20+I24</f>
        <v>37643</v>
      </c>
      <c r="J7" s="10">
        <f>J8+J20+J24</f>
        <v>210226</v>
      </c>
      <c r="K7" s="10">
        <f>K8+K20+K24</f>
        <v>145840</v>
      </c>
      <c r="L7" s="10">
        <f>L8+L20+L24</f>
        <v>200992</v>
      </c>
      <c r="M7" s="10">
        <f t="shared" si="0"/>
        <v>61909</v>
      </c>
      <c r="N7" s="10">
        <f t="shared" si="0"/>
        <v>33544</v>
      </c>
      <c r="O7" s="10">
        <f>+O8+O20+O24</f>
        <v>1861743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97378</v>
      </c>
      <c r="C8" s="12">
        <f>+C9+C12+C16</f>
        <v>70495</v>
      </c>
      <c r="D8" s="12">
        <f>+D9+D12+D16</f>
        <v>88227</v>
      </c>
      <c r="E8" s="12">
        <f>+E9+E12+E16</f>
        <v>9594</v>
      </c>
      <c r="F8" s="12">
        <f aca="true" t="shared" si="1" ref="F8:N8">+F9+F12+F16</f>
        <v>71015</v>
      </c>
      <c r="G8" s="12">
        <f t="shared" si="1"/>
        <v>107601</v>
      </c>
      <c r="H8" s="12">
        <f>+H9+H12+H16</f>
        <v>71531</v>
      </c>
      <c r="I8" s="12">
        <f>+I9+I12+I16</f>
        <v>17059</v>
      </c>
      <c r="J8" s="12">
        <f>+J9+J12+J16</f>
        <v>94264</v>
      </c>
      <c r="K8" s="12">
        <f>+K9+K12+K16</f>
        <v>66600</v>
      </c>
      <c r="L8" s="12">
        <f>+L9+L12+L16</f>
        <v>87818</v>
      </c>
      <c r="M8" s="12">
        <f t="shared" si="1"/>
        <v>30804</v>
      </c>
      <c r="N8" s="12">
        <f t="shared" si="1"/>
        <v>17410</v>
      </c>
      <c r="O8" s="12">
        <f>SUM(B8:N8)</f>
        <v>829796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14335</v>
      </c>
      <c r="C9" s="14">
        <v>12929</v>
      </c>
      <c r="D9" s="14">
        <v>11341</v>
      </c>
      <c r="E9" s="14">
        <v>934</v>
      </c>
      <c r="F9" s="14">
        <v>9472</v>
      </c>
      <c r="G9" s="14">
        <v>16108</v>
      </c>
      <c r="H9" s="14">
        <v>13102</v>
      </c>
      <c r="I9" s="14">
        <v>3194</v>
      </c>
      <c r="J9" s="14">
        <v>9710</v>
      </c>
      <c r="K9" s="14">
        <v>10515</v>
      </c>
      <c r="L9" s="14">
        <v>10167</v>
      </c>
      <c r="M9" s="14">
        <v>4713</v>
      </c>
      <c r="N9" s="14">
        <v>2539</v>
      </c>
      <c r="O9" s="12">
        <f aca="true" t="shared" si="2" ref="O9:O19">SUM(B9:N9)</f>
        <v>119059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14335</v>
      </c>
      <c r="C10" s="14">
        <f>+C9-C11</f>
        <v>12929</v>
      </c>
      <c r="D10" s="14">
        <f>+D9-D11</f>
        <v>11341</v>
      </c>
      <c r="E10" s="14">
        <f>+E9-E11</f>
        <v>934</v>
      </c>
      <c r="F10" s="14">
        <f aca="true" t="shared" si="3" ref="F10:N10">+F9-F11</f>
        <v>9472</v>
      </c>
      <c r="G10" s="14">
        <f t="shared" si="3"/>
        <v>16108</v>
      </c>
      <c r="H10" s="14">
        <f>+H9-H11</f>
        <v>13102</v>
      </c>
      <c r="I10" s="14">
        <f>+I9-I11</f>
        <v>3194</v>
      </c>
      <c r="J10" s="14">
        <f>+J9-J11</f>
        <v>9710</v>
      </c>
      <c r="K10" s="14">
        <f>+K9-K11</f>
        <v>10515</v>
      </c>
      <c r="L10" s="14">
        <f>+L9-L11</f>
        <v>10167</v>
      </c>
      <c r="M10" s="14">
        <f t="shared" si="3"/>
        <v>4713</v>
      </c>
      <c r="N10" s="14">
        <f t="shared" si="3"/>
        <v>2539</v>
      </c>
      <c r="O10" s="12">
        <f t="shared" si="2"/>
        <v>119059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76825</v>
      </c>
      <c r="C12" s="14">
        <f>C13+C14+C15</f>
        <v>53613</v>
      </c>
      <c r="D12" s="14">
        <f>D13+D14+D15</f>
        <v>71908</v>
      </c>
      <c r="E12" s="14">
        <f>E13+E14+E15</f>
        <v>8123</v>
      </c>
      <c r="F12" s="14">
        <f aca="true" t="shared" si="4" ref="F12:N12">F13+F14+F15</f>
        <v>57146</v>
      </c>
      <c r="G12" s="14">
        <f t="shared" si="4"/>
        <v>85014</v>
      </c>
      <c r="H12" s="14">
        <f>H13+H14+H15</f>
        <v>54504</v>
      </c>
      <c r="I12" s="14">
        <f>I13+I14+I15</f>
        <v>12888</v>
      </c>
      <c r="J12" s="14">
        <f>J13+J14+J15</f>
        <v>78789</v>
      </c>
      <c r="K12" s="14">
        <f>K13+K14+K15</f>
        <v>52098</v>
      </c>
      <c r="L12" s="14">
        <f>L13+L14+L15</f>
        <v>71751</v>
      </c>
      <c r="M12" s="14">
        <f t="shared" si="4"/>
        <v>24488</v>
      </c>
      <c r="N12" s="14">
        <f t="shared" si="4"/>
        <v>14124</v>
      </c>
      <c r="O12" s="12">
        <f t="shared" si="2"/>
        <v>661271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34697</v>
      </c>
      <c r="C13" s="14">
        <v>25707</v>
      </c>
      <c r="D13" s="14">
        <v>33013</v>
      </c>
      <c r="E13" s="14">
        <v>3949</v>
      </c>
      <c r="F13" s="14">
        <v>26080</v>
      </c>
      <c r="G13" s="14">
        <v>39233</v>
      </c>
      <c r="H13" s="14">
        <v>25931</v>
      </c>
      <c r="I13" s="14">
        <v>6117</v>
      </c>
      <c r="J13" s="14">
        <v>36984</v>
      </c>
      <c r="K13" s="14">
        <v>23353</v>
      </c>
      <c r="L13" s="14">
        <v>30993</v>
      </c>
      <c r="M13" s="14">
        <v>9965</v>
      </c>
      <c r="N13" s="14">
        <v>5642</v>
      </c>
      <c r="O13" s="12">
        <f t="shared" si="2"/>
        <v>301664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40626</v>
      </c>
      <c r="C14" s="14">
        <v>26242</v>
      </c>
      <c r="D14" s="14">
        <v>37714</v>
      </c>
      <c r="E14" s="14">
        <v>3990</v>
      </c>
      <c r="F14" s="14">
        <v>29692</v>
      </c>
      <c r="G14" s="14">
        <v>42974</v>
      </c>
      <c r="H14" s="14">
        <v>27169</v>
      </c>
      <c r="I14" s="14">
        <v>6423</v>
      </c>
      <c r="J14" s="14">
        <v>40661</v>
      </c>
      <c r="K14" s="14">
        <v>27742</v>
      </c>
      <c r="L14" s="14">
        <v>39540</v>
      </c>
      <c r="M14" s="14">
        <v>13953</v>
      </c>
      <c r="N14" s="14">
        <v>8230</v>
      </c>
      <c r="O14" s="12">
        <f t="shared" si="2"/>
        <v>344956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1502</v>
      </c>
      <c r="C15" s="14">
        <v>1664</v>
      </c>
      <c r="D15" s="14">
        <v>1181</v>
      </c>
      <c r="E15" s="14">
        <v>184</v>
      </c>
      <c r="F15" s="14">
        <v>1374</v>
      </c>
      <c r="G15" s="14">
        <v>2807</v>
      </c>
      <c r="H15" s="14">
        <v>1404</v>
      </c>
      <c r="I15" s="14">
        <v>348</v>
      </c>
      <c r="J15" s="14">
        <v>1144</v>
      </c>
      <c r="K15" s="14">
        <v>1003</v>
      </c>
      <c r="L15" s="14">
        <v>1218</v>
      </c>
      <c r="M15" s="14">
        <v>570</v>
      </c>
      <c r="N15" s="14">
        <v>252</v>
      </c>
      <c r="O15" s="12">
        <f t="shared" si="2"/>
        <v>14651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6218</v>
      </c>
      <c r="C16" s="14">
        <f>C17+C18+C19</f>
        <v>3953</v>
      </c>
      <c r="D16" s="14">
        <f>D17+D18+D19</f>
        <v>4978</v>
      </c>
      <c r="E16" s="14">
        <f>E17+E18+E19</f>
        <v>537</v>
      </c>
      <c r="F16" s="14">
        <f aca="true" t="shared" si="5" ref="F16:N16">F17+F18+F19</f>
        <v>4397</v>
      </c>
      <c r="G16" s="14">
        <f t="shared" si="5"/>
        <v>6479</v>
      </c>
      <c r="H16" s="14">
        <f>H17+H18+H19</f>
        <v>3925</v>
      </c>
      <c r="I16" s="14">
        <f>I17+I18+I19</f>
        <v>977</v>
      </c>
      <c r="J16" s="14">
        <f>J17+J18+J19</f>
        <v>5765</v>
      </c>
      <c r="K16" s="14">
        <f>K17+K18+K19</f>
        <v>3987</v>
      </c>
      <c r="L16" s="14">
        <f>L17+L18+L19</f>
        <v>5900</v>
      </c>
      <c r="M16" s="14">
        <f t="shared" si="5"/>
        <v>1603</v>
      </c>
      <c r="N16" s="14">
        <f t="shared" si="5"/>
        <v>747</v>
      </c>
      <c r="O16" s="12">
        <f t="shared" si="2"/>
        <v>49466</v>
      </c>
    </row>
    <row r="17" spans="1:26" ht="18.75" customHeight="1">
      <c r="A17" s="15" t="s">
        <v>16</v>
      </c>
      <c r="B17" s="14">
        <v>6183</v>
      </c>
      <c r="C17" s="14">
        <v>3919</v>
      </c>
      <c r="D17" s="14">
        <v>4955</v>
      </c>
      <c r="E17" s="14">
        <v>534</v>
      </c>
      <c r="F17" s="14">
        <v>4385</v>
      </c>
      <c r="G17" s="14">
        <v>6456</v>
      </c>
      <c r="H17" s="14">
        <v>3911</v>
      </c>
      <c r="I17" s="14">
        <v>977</v>
      </c>
      <c r="J17" s="14">
        <v>5737</v>
      </c>
      <c r="K17" s="14">
        <v>3964</v>
      </c>
      <c r="L17" s="14">
        <v>5868</v>
      </c>
      <c r="M17" s="14">
        <v>1589</v>
      </c>
      <c r="N17" s="14">
        <v>738</v>
      </c>
      <c r="O17" s="12">
        <f t="shared" si="2"/>
        <v>49216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25</v>
      </c>
      <c r="C18" s="14">
        <v>31</v>
      </c>
      <c r="D18" s="14">
        <v>18</v>
      </c>
      <c r="E18" s="14">
        <v>3</v>
      </c>
      <c r="F18" s="14">
        <v>10</v>
      </c>
      <c r="G18" s="14">
        <v>17</v>
      </c>
      <c r="H18" s="14">
        <v>10</v>
      </c>
      <c r="I18" s="14">
        <v>0</v>
      </c>
      <c r="J18" s="14">
        <v>27</v>
      </c>
      <c r="K18" s="14">
        <v>17</v>
      </c>
      <c r="L18" s="14">
        <v>32</v>
      </c>
      <c r="M18" s="14">
        <v>13</v>
      </c>
      <c r="N18" s="14">
        <v>8</v>
      </c>
      <c r="O18" s="12">
        <f t="shared" si="2"/>
        <v>211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3</v>
      </c>
      <c r="D19" s="14">
        <v>5</v>
      </c>
      <c r="E19" s="14">
        <v>0</v>
      </c>
      <c r="F19" s="14">
        <v>2</v>
      </c>
      <c r="G19" s="14">
        <v>6</v>
      </c>
      <c r="H19" s="14">
        <v>4</v>
      </c>
      <c r="I19" s="14">
        <v>0</v>
      </c>
      <c r="J19" s="14">
        <v>1</v>
      </c>
      <c r="K19" s="14">
        <v>6</v>
      </c>
      <c r="L19" s="14">
        <v>0</v>
      </c>
      <c r="M19" s="14">
        <v>1</v>
      </c>
      <c r="N19" s="14">
        <v>1</v>
      </c>
      <c r="O19" s="12">
        <f t="shared" si="2"/>
        <v>39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54647</v>
      </c>
      <c r="C20" s="18">
        <f>C21+C22+C23</f>
        <v>32352</v>
      </c>
      <c r="D20" s="18">
        <f>D21+D22+D23</f>
        <v>38999</v>
      </c>
      <c r="E20" s="18">
        <f>E21+E22+E23</f>
        <v>4586</v>
      </c>
      <c r="F20" s="18">
        <f aca="true" t="shared" si="6" ref="F20:N20">F21+F22+F23</f>
        <v>33900</v>
      </c>
      <c r="G20" s="18">
        <f t="shared" si="6"/>
        <v>47085</v>
      </c>
      <c r="H20" s="18">
        <f>H21+H22+H23</f>
        <v>34599</v>
      </c>
      <c r="I20" s="18">
        <f>I21+I22+I23</f>
        <v>8196</v>
      </c>
      <c r="J20" s="18">
        <f>J21+J22+J23</f>
        <v>53054</v>
      </c>
      <c r="K20" s="18">
        <f>K21+K22+K23</f>
        <v>31837</v>
      </c>
      <c r="L20" s="18">
        <f>L21+L22+L23</f>
        <v>57431</v>
      </c>
      <c r="M20" s="18">
        <f t="shared" si="6"/>
        <v>15599</v>
      </c>
      <c r="N20" s="18">
        <f t="shared" si="6"/>
        <v>8354</v>
      </c>
      <c r="O20" s="12">
        <f aca="true" t="shared" si="7" ref="O20:O26">SUM(B20:N20)</f>
        <v>420639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27987</v>
      </c>
      <c r="C21" s="14">
        <v>18394</v>
      </c>
      <c r="D21" s="14">
        <v>19341</v>
      </c>
      <c r="E21" s="14">
        <v>2438</v>
      </c>
      <c r="F21" s="14">
        <v>17907</v>
      </c>
      <c r="G21" s="14">
        <v>24195</v>
      </c>
      <c r="H21" s="14">
        <v>19233</v>
      </c>
      <c r="I21" s="14">
        <v>4591</v>
      </c>
      <c r="J21" s="14">
        <v>27824</v>
      </c>
      <c r="K21" s="14">
        <v>16420</v>
      </c>
      <c r="L21" s="14">
        <v>28321</v>
      </c>
      <c r="M21" s="14">
        <v>7768</v>
      </c>
      <c r="N21" s="14">
        <v>3888</v>
      </c>
      <c r="O21" s="12">
        <f t="shared" si="7"/>
        <v>218307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25881</v>
      </c>
      <c r="C22" s="14">
        <v>13383</v>
      </c>
      <c r="D22" s="14">
        <v>19248</v>
      </c>
      <c r="E22" s="14">
        <v>2083</v>
      </c>
      <c r="F22" s="14">
        <v>15470</v>
      </c>
      <c r="G22" s="14">
        <v>21975</v>
      </c>
      <c r="H22" s="14">
        <v>14896</v>
      </c>
      <c r="I22" s="14">
        <v>3484</v>
      </c>
      <c r="J22" s="14">
        <v>24634</v>
      </c>
      <c r="K22" s="14">
        <v>14962</v>
      </c>
      <c r="L22" s="14">
        <v>28425</v>
      </c>
      <c r="M22" s="14">
        <v>7603</v>
      </c>
      <c r="N22" s="14">
        <v>4356</v>
      </c>
      <c r="O22" s="12">
        <f t="shared" si="7"/>
        <v>196400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779</v>
      </c>
      <c r="C23" s="14">
        <v>575</v>
      </c>
      <c r="D23" s="14">
        <v>410</v>
      </c>
      <c r="E23" s="14">
        <v>65</v>
      </c>
      <c r="F23" s="14">
        <v>523</v>
      </c>
      <c r="G23" s="14">
        <v>915</v>
      </c>
      <c r="H23" s="14">
        <v>470</v>
      </c>
      <c r="I23" s="14">
        <v>121</v>
      </c>
      <c r="J23" s="14">
        <v>596</v>
      </c>
      <c r="K23" s="14">
        <v>455</v>
      </c>
      <c r="L23" s="14">
        <v>685</v>
      </c>
      <c r="M23" s="14">
        <v>228</v>
      </c>
      <c r="N23" s="14">
        <v>110</v>
      </c>
      <c r="O23" s="12">
        <f t="shared" si="7"/>
        <v>5932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81793</v>
      </c>
      <c r="C24" s="14">
        <f>C25+C26</f>
        <v>55065</v>
      </c>
      <c r="D24" s="14">
        <f>D25+D26</f>
        <v>63505</v>
      </c>
      <c r="E24" s="14">
        <f>E25+E26</f>
        <v>8606</v>
      </c>
      <c r="F24" s="14">
        <f aca="true" t="shared" si="8" ref="F24:N24">F25+F26</f>
        <v>59753</v>
      </c>
      <c r="G24" s="14">
        <f t="shared" si="8"/>
        <v>87315</v>
      </c>
      <c r="H24" s="14">
        <f>H25+H26</f>
        <v>53543</v>
      </c>
      <c r="I24" s="14">
        <f>I25+I26</f>
        <v>12388</v>
      </c>
      <c r="J24" s="14">
        <f>J25+J26</f>
        <v>62908</v>
      </c>
      <c r="K24" s="14">
        <f>K25+K26</f>
        <v>47403</v>
      </c>
      <c r="L24" s="14">
        <f>L25+L26</f>
        <v>55743</v>
      </c>
      <c r="M24" s="14">
        <f t="shared" si="8"/>
        <v>15506</v>
      </c>
      <c r="N24" s="14">
        <f t="shared" si="8"/>
        <v>7780</v>
      </c>
      <c r="O24" s="12">
        <f t="shared" si="7"/>
        <v>611308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37199</v>
      </c>
      <c r="C25" s="14">
        <v>28612</v>
      </c>
      <c r="D25" s="14">
        <v>32831</v>
      </c>
      <c r="E25" s="14">
        <v>4699</v>
      </c>
      <c r="F25" s="14">
        <v>31300</v>
      </c>
      <c r="G25" s="14">
        <v>46786</v>
      </c>
      <c r="H25" s="14">
        <v>29293</v>
      </c>
      <c r="I25" s="14">
        <v>7413</v>
      </c>
      <c r="J25" s="14">
        <v>28562</v>
      </c>
      <c r="K25" s="14">
        <v>25801</v>
      </c>
      <c r="L25" s="14">
        <v>26546</v>
      </c>
      <c r="M25" s="14">
        <v>7621</v>
      </c>
      <c r="N25" s="14">
        <v>3314</v>
      </c>
      <c r="O25" s="12">
        <f t="shared" si="7"/>
        <v>309977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44594</v>
      </c>
      <c r="C26" s="14">
        <v>26453</v>
      </c>
      <c r="D26" s="14">
        <v>30674</v>
      </c>
      <c r="E26" s="14">
        <v>3907</v>
      </c>
      <c r="F26" s="14">
        <v>28453</v>
      </c>
      <c r="G26" s="14">
        <v>40529</v>
      </c>
      <c r="H26" s="14">
        <v>24250</v>
      </c>
      <c r="I26" s="14">
        <v>4975</v>
      </c>
      <c r="J26" s="14">
        <v>34346</v>
      </c>
      <c r="K26" s="14">
        <v>21602</v>
      </c>
      <c r="L26" s="14">
        <v>29197</v>
      </c>
      <c r="M26" s="14">
        <v>7885</v>
      </c>
      <c r="N26" s="14">
        <v>4466</v>
      </c>
      <c r="O26" s="12">
        <f t="shared" si="7"/>
        <v>301331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494888.5952462801</v>
      </c>
      <c r="C36" s="60">
        <f aca="true" t="shared" si="11" ref="C36:N36">C37+C38+C39+C40</f>
        <v>324153.57151599997</v>
      </c>
      <c r="D36" s="60">
        <f t="shared" si="11"/>
        <v>367614.77668655006</v>
      </c>
      <c r="E36" s="60">
        <f t="shared" si="11"/>
        <v>59614.58866239999</v>
      </c>
      <c r="F36" s="60">
        <f t="shared" si="11"/>
        <v>360304.7574894</v>
      </c>
      <c r="G36" s="60">
        <f t="shared" si="11"/>
        <v>424151.5748</v>
      </c>
      <c r="H36" s="60">
        <f t="shared" si="11"/>
        <v>329646.69049999997</v>
      </c>
      <c r="I36" s="60">
        <f>I37+I38+I39+I40</f>
        <v>75376.20252859998</v>
      </c>
      <c r="J36" s="60">
        <f>J37+J38+J39+J40</f>
        <v>420815.5684668</v>
      </c>
      <c r="K36" s="60">
        <f>K37+K38+K39+K40</f>
        <v>329264.40631199995</v>
      </c>
      <c r="L36" s="60">
        <f>L37+L38+L39+L40</f>
        <v>433055.30016191996</v>
      </c>
      <c r="M36" s="60">
        <f t="shared" si="11"/>
        <v>159535.29319986998</v>
      </c>
      <c r="N36" s="60">
        <f t="shared" si="11"/>
        <v>83494.84961664</v>
      </c>
      <c r="O36" s="60">
        <f>O37+O38+O39+O40</f>
        <v>3861916.17518646</v>
      </c>
    </row>
    <row r="37" spans="1:15" ht="18.75" customHeight="1">
      <c r="A37" s="57" t="s">
        <v>50</v>
      </c>
      <c r="B37" s="54">
        <f aca="true" t="shared" si="12" ref="B37:N37">B29*B7</f>
        <v>488422.42020000005</v>
      </c>
      <c r="C37" s="54">
        <f t="shared" si="12"/>
        <v>318666.41599999997</v>
      </c>
      <c r="D37" s="54">
        <f t="shared" si="12"/>
        <v>356323.6542</v>
      </c>
      <c r="E37" s="54">
        <f t="shared" si="12"/>
        <v>59111.441199999994</v>
      </c>
      <c r="F37" s="54">
        <f t="shared" si="12"/>
        <v>359190.3084</v>
      </c>
      <c r="G37" s="54">
        <f t="shared" si="12"/>
        <v>418637.5299</v>
      </c>
      <c r="H37" s="54">
        <f t="shared" si="12"/>
        <v>324790.8493</v>
      </c>
      <c r="I37" s="54">
        <f>I29*I7</f>
        <v>74932.1558</v>
      </c>
      <c r="J37" s="54">
        <f>J29*J7</f>
        <v>415406.576</v>
      </c>
      <c r="K37" s="54">
        <f>K29*K7</f>
        <v>324566.92</v>
      </c>
      <c r="L37" s="54">
        <f>L29*L7</f>
        <v>427650.6784</v>
      </c>
      <c r="M37" s="54">
        <f t="shared" si="12"/>
        <v>156382.134</v>
      </c>
      <c r="N37" s="54">
        <f t="shared" si="12"/>
        <v>83021.40000000001</v>
      </c>
      <c r="O37" s="56">
        <f>SUM(B37:N37)</f>
        <v>3807102.4834</v>
      </c>
    </row>
    <row r="38" spans="1:15" ht="18.75" customHeight="1">
      <c r="A38" s="57" t="s">
        <v>51</v>
      </c>
      <c r="B38" s="54">
        <f aca="true" t="shared" si="13" ref="B38:N38">B30*B7</f>
        <v>-1448.39495372</v>
      </c>
      <c r="C38" s="54">
        <f t="shared" si="13"/>
        <v>-926.864484</v>
      </c>
      <c r="D38" s="54">
        <f t="shared" si="13"/>
        <v>-1058.54751345</v>
      </c>
      <c r="E38" s="54">
        <f t="shared" si="13"/>
        <v>-143.1325376</v>
      </c>
      <c r="F38" s="54">
        <f t="shared" si="13"/>
        <v>-1046.9509106</v>
      </c>
      <c r="G38" s="54">
        <f t="shared" si="13"/>
        <v>-1234.2051000000001</v>
      </c>
      <c r="H38" s="54">
        <f t="shared" si="13"/>
        <v>-894.1688</v>
      </c>
      <c r="I38" s="54">
        <f>I30*I7</f>
        <v>-210.7932714</v>
      </c>
      <c r="J38" s="54">
        <f>J30*J7</f>
        <v>-1195.8075332</v>
      </c>
      <c r="K38" s="54">
        <f>K30*K7</f>
        <v>-928.373688</v>
      </c>
      <c r="L38" s="54">
        <f>L30*L7</f>
        <v>-1256.24823808</v>
      </c>
      <c r="M38" s="54">
        <f t="shared" si="13"/>
        <v>-456.18080012999997</v>
      </c>
      <c r="N38" s="54">
        <f t="shared" si="13"/>
        <v>-245.59038336</v>
      </c>
      <c r="O38" s="25">
        <f>SUM(B38:N38)</f>
        <v>-11045.25821354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-54473</v>
      </c>
      <c r="C42" s="25">
        <f aca="true" t="shared" si="15" ref="C42:N42">+C43+C46+C58+C59</f>
        <v>-49130.2</v>
      </c>
      <c r="D42" s="25">
        <f t="shared" si="15"/>
        <v>-43595.8</v>
      </c>
      <c r="E42" s="25">
        <f t="shared" si="15"/>
        <v>-4549.2</v>
      </c>
      <c r="F42" s="25">
        <f t="shared" si="15"/>
        <v>-36493.6</v>
      </c>
      <c r="G42" s="25">
        <f t="shared" si="15"/>
        <v>-61710.4</v>
      </c>
      <c r="H42" s="25">
        <f t="shared" si="15"/>
        <v>-50287.6</v>
      </c>
      <c r="I42" s="25">
        <f>+I43+I46+I58+I59</f>
        <v>-15637.2</v>
      </c>
      <c r="J42" s="25">
        <f>+J43+J46+J58+J59</f>
        <v>-36898</v>
      </c>
      <c r="K42" s="25">
        <f>+K43+K46+K58+K59</f>
        <v>-39957</v>
      </c>
      <c r="L42" s="25">
        <f>+L43+L46+L58+L59</f>
        <v>-38634.6</v>
      </c>
      <c r="M42" s="25">
        <f t="shared" si="15"/>
        <v>-17909.4</v>
      </c>
      <c r="N42" s="25">
        <f t="shared" si="15"/>
        <v>-9648.2</v>
      </c>
      <c r="O42" s="25">
        <f>+O43+O46+O58+O59</f>
        <v>-458924.2</v>
      </c>
    </row>
    <row r="43" spans="1:15" ht="18.75" customHeight="1">
      <c r="A43" s="17" t="s">
        <v>55</v>
      </c>
      <c r="B43" s="26">
        <f>B44+B45</f>
        <v>-54473</v>
      </c>
      <c r="C43" s="26">
        <f>C44+C45</f>
        <v>-49130.2</v>
      </c>
      <c r="D43" s="26">
        <f>D44+D45</f>
        <v>-43095.8</v>
      </c>
      <c r="E43" s="26">
        <f>E44+E45</f>
        <v>-3549.2</v>
      </c>
      <c r="F43" s="26">
        <f aca="true" t="shared" si="16" ref="F43:N43">F44+F45</f>
        <v>-35993.6</v>
      </c>
      <c r="G43" s="26">
        <f t="shared" si="16"/>
        <v>-61210.4</v>
      </c>
      <c r="H43" s="26">
        <f t="shared" si="16"/>
        <v>-49787.6</v>
      </c>
      <c r="I43" s="26">
        <f>I44+I45</f>
        <v>-12137.2</v>
      </c>
      <c r="J43" s="26">
        <f>J44+J45</f>
        <v>-36898</v>
      </c>
      <c r="K43" s="26">
        <f>K44+K45</f>
        <v>-39957</v>
      </c>
      <c r="L43" s="26">
        <f>L44+L45</f>
        <v>-38634.6</v>
      </c>
      <c r="M43" s="26">
        <f t="shared" si="16"/>
        <v>-17909.4</v>
      </c>
      <c r="N43" s="26">
        <f t="shared" si="16"/>
        <v>-9648.2</v>
      </c>
      <c r="O43" s="25">
        <f aca="true" t="shared" si="17" ref="O43:O59">SUM(B43:N43)</f>
        <v>-452424.2</v>
      </c>
    </row>
    <row r="44" spans="1:26" ht="18.75" customHeight="1">
      <c r="A44" s="13" t="s">
        <v>56</v>
      </c>
      <c r="B44" s="20">
        <f>ROUND(-B9*$D$3,2)</f>
        <v>-54473</v>
      </c>
      <c r="C44" s="20">
        <f>ROUND(-C9*$D$3,2)</f>
        <v>-49130.2</v>
      </c>
      <c r="D44" s="20">
        <f>ROUND(-D9*$D$3,2)</f>
        <v>-43095.8</v>
      </c>
      <c r="E44" s="20">
        <f>ROUND(-E9*$D$3,2)</f>
        <v>-3549.2</v>
      </c>
      <c r="F44" s="20">
        <f aca="true" t="shared" si="18" ref="F44:N44">ROUND(-F9*$D$3,2)</f>
        <v>-35993.6</v>
      </c>
      <c r="G44" s="20">
        <f t="shared" si="18"/>
        <v>-61210.4</v>
      </c>
      <c r="H44" s="20">
        <f t="shared" si="18"/>
        <v>-49787.6</v>
      </c>
      <c r="I44" s="20">
        <f>ROUND(-I9*$D$3,2)</f>
        <v>-12137.2</v>
      </c>
      <c r="J44" s="20">
        <f>ROUND(-J9*$D$3,2)</f>
        <v>-36898</v>
      </c>
      <c r="K44" s="20">
        <f>ROUND(-K9*$D$3,2)</f>
        <v>-39957</v>
      </c>
      <c r="L44" s="20">
        <f>ROUND(-L9*$D$3,2)</f>
        <v>-38634.6</v>
      </c>
      <c r="M44" s="20">
        <f t="shared" si="18"/>
        <v>-17909.4</v>
      </c>
      <c r="N44" s="20">
        <f t="shared" si="18"/>
        <v>-9648.2</v>
      </c>
      <c r="O44" s="46">
        <f t="shared" si="17"/>
        <v>-452424.2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-3500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440415.5952462801</v>
      </c>
      <c r="C61" s="29">
        <f t="shared" si="21"/>
        <v>275023.37151599996</v>
      </c>
      <c r="D61" s="29">
        <f t="shared" si="21"/>
        <v>324018.9766865501</v>
      </c>
      <c r="E61" s="29">
        <f t="shared" si="21"/>
        <v>55065.38866239999</v>
      </c>
      <c r="F61" s="29">
        <f t="shared" si="21"/>
        <v>323811.1574894</v>
      </c>
      <c r="G61" s="29">
        <f t="shared" si="21"/>
        <v>362441.1748</v>
      </c>
      <c r="H61" s="29">
        <f t="shared" si="21"/>
        <v>279359.0905</v>
      </c>
      <c r="I61" s="29">
        <f t="shared" si="21"/>
        <v>59739.00252859999</v>
      </c>
      <c r="J61" s="29">
        <f>+J36+J42</f>
        <v>383917.5684668</v>
      </c>
      <c r="K61" s="29">
        <f>+K36+K42</f>
        <v>289307.40631199995</v>
      </c>
      <c r="L61" s="29">
        <f>+L36+L42</f>
        <v>394420.70016192</v>
      </c>
      <c r="M61" s="29">
        <f t="shared" si="21"/>
        <v>141625.89319986998</v>
      </c>
      <c r="N61" s="29">
        <f t="shared" si="21"/>
        <v>73846.64961664</v>
      </c>
      <c r="O61" s="29">
        <f>SUM(B61:N61)</f>
        <v>3402991.9751864597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69</v>
      </c>
      <c r="B64" s="36">
        <f>SUM(B65:B78)</f>
        <v>440415.6099999999</v>
      </c>
      <c r="C64" s="36">
        <f aca="true" t="shared" si="22" ref="C64:N64">SUM(C65:C78)</f>
        <v>275023.37</v>
      </c>
      <c r="D64" s="36">
        <f t="shared" si="22"/>
        <v>324018.97</v>
      </c>
      <c r="E64" s="36">
        <f t="shared" si="22"/>
        <v>55065.39</v>
      </c>
      <c r="F64" s="36">
        <f t="shared" si="22"/>
        <v>323811.16</v>
      </c>
      <c r="G64" s="36">
        <f t="shared" si="22"/>
        <v>362441.17</v>
      </c>
      <c r="H64" s="36">
        <f t="shared" si="22"/>
        <v>279359.09</v>
      </c>
      <c r="I64" s="36">
        <f t="shared" si="22"/>
        <v>59739.01</v>
      </c>
      <c r="J64" s="36">
        <f t="shared" si="22"/>
        <v>383917.56</v>
      </c>
      <c r="K64" s="36">
        <f t="shared" si="22"/>
        <v>289307.41</v>
      </c>
      <c r="L64" s="36">
        <f t="shared" si="22"/>
        <v>394420.7</v>
      </c>
      <c r="M64" s="36">
        <f t="shared" si="22"/>
        <v>141625.89</v>
      </c>
      <c r="N64" s="36">
        <f t="shared" si="22"/>
        <v>73846.65</v>
      </c>
      <c r="O64" s="29">
        <f>SUM(O65:O78)</f>
        <v>3402991.98</v>
      </c>
      <c r="Q64" s="77"/>
    </row>
    <row r="65" spans="1:16" ht="18.75" customHeight="1">
      <c r="A65" s="17" t="s">
        <v>70</v>
      </c>
      <c r="B65" s="36">
        <v>83217.23</v>
      </c>
      <c r="C65" s="36">
        <v>81722.15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164939.38</v>
      </c>
      <c r="P65"/>
    </row>
    <row r="66" spans="1:16" ht="18.75" customHeight="1">
      <c r="A66" s="17" t="s">
        <v>71</v>
      </c>
      <c r="B66" s="36">
        <v>357198.37999999995</v>
      </c>
      <c r="C66" s="36">
        <v>193301.22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550499.6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324018.97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324018.97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55065.39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55065.39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323811.16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323811.16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362441.17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362441.17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279359.09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279359.09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59739.01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59739.01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383917.56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383917.56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289307.41</v>
      </c>
      <c r="L74" s="35">
        <v>0</v>
      </c>
      <c r="M74" s="35">
        <v>0</v>
      </c>
      <c r="N74" s="35">
        <v>0</v>
      </c>
      <c r="O74" s="29">
        <f t="shared" si="23"/>
        <v>289307.41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394420.7</v>
      </c>
      <c r="M75" s="35">
        <v>0</v>
      </c>
      <c r="N75" s="61">
        <v>0</v>
      </c>
      <c r="O75" s="26">
        <f t="shared" si="23"/>
        <v>394420.7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141625.89</v>
      </c>
      <c r="N76" s="35">
        <v>0</v>
      </c>
      <c r="O76" s="29">
        <f t="shared" si="23"/>
        <v>141625.89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73846.65</v>
      </c>
      <c r="O77" s="26">
        <f t="shared" si="23"/>
        <v>73846.65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2.351367486388151</v>
      </c>
      <c r="C82" s="44">
        <v>2.2942476421032243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2.0460285853433473</v>
      </c>
      <c r="C83" s="44">
        <v>1.9327063771397206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1.873982240362343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2.616281429930659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2.188067854649355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1.735800615699935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2.0425457059114565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2.002396263013043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1.982425430093328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2.2336611787712557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2.134396742964496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2.5391641473755024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2.489114286210351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2017-11-21T12:31:42Z</dcterms:modified>
  <cp:category/>
  <cp:version/>
  <cp:contentType/>
  <cp:contentStatus/>
</cp:coreProperties>
</file>